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150" windowHeight="798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Feuil1!$A$1:$J$81</definedName>
  </definedNames>
  <calcPr calcId="125725"/>
</workbook>
</file>

<file path=xl/calcChain.xml><?xml version="1.0" encoding="utf-8"?>
<calcChain xmlns="http://schemas.openxmlformats.org/spreadsheetml/2006/main">
  <c r="B58" i="1"/>
  <c r="B55"/>
  <c r="I54"/>
  <c r="C70"/>
  <c r="C69"/>
  <c r="E56"/>
  <c r="C57"/>
  <c r="C10"/>
  <c r="I7"/>
  <c r="E71"/>
  <c r="G71" s="1"/>
  <c r="D71" l="1"/>
  <c r="E14" l="1"/>
  <c r="C78"/>
  <c r="E76"/>
  <c r="G76" s="1"/>
  <c r="D75"/>
  <c r="E74"/>
  <c r="G74" s="1"/>
  <c r="E72"/>
  <c r="D68"/>
  <c r="E67"/>
  <c r="E65"/>
  <c r="G65" s="1"/>
  <c r="E63"/>
  <c r="G63" s="1"/>
  <c r="E64"/>
  <c r="G72" l="1"/>
  <c r="E70"/>
  <c r="E37"/>
  <c r="E16"/>
  <c r="G16" s="1"/>
  <c r="F32" l="1"/>
  <c r="F31"/>
  <c r="F33"/>
  <c r="E32"/>
  <c r="D31"/>
  <c r="E18"/>
  <c r="E17"/>
  <c r="D62" l="1"/>
  <c r="E61"/>
  <c r="E59"/>
  <c r="D58"/>
  <c r="B57"/>
  <c r="B70" s="1"/>
  <c r="C56"/>
  <c r="H55"/>
  <c r="G55"/>
  <c r="F34"/>
  <c r="E34"/>
  <c r="D34"/>
  <c r="C34"/>
  <c r="E35" s="1"/>
  <c r="G35" s="1"/>
  <c r="B34"/>
  <c r="D33"/>
  <c r="E33" s="1"/>
  <c r="B33"/>
  <c r="F30"/>
  <c r="D30"/>
  <c r="D45" s="1"/>
  <c r="C30"/>
  <c r="B30"/>
  <c r="B45" s="1"/>
  <c r="F29"/>
  <c r="F44" s="1"/>
  <c r="D29"/>
  <c r="D44" s="1"/>
  <c r="B29"/>
  <c r="B44" s="1"/>
  <c r="F28"/>
  <c r="F43" s="1"/>
  <c r="D28"/>
  <c r="D43" s="1"/>
  <c r="C28"/>
  <c r="C43" s="1"/>
  <c r="B28"/>
  <c r="B43" s="1"/>
  <c r="F27"/>
  <c r="F42" s="1"/>
  <c r="D42"/>
  <c r="B27"/>
  <c r="B42" s="1"/>
  <c r="D26"/>
  <c r="D41" s="1"/>
  <c r="B26"/>
  <c r="B41" s="1"/>
  <c r="D23"/>
  <c r="D38" s="1"/>
  <c r="B23"/>
  <c r="B38" s="1"/>
  <c r="E22"/>
  <c r="E20"/>
  <c r="G20" s="1"/>
  <c r="G18"/>
  <c r="E15"/>
  <c r="E30" s="1"/>
  <c r="E45" s="1"/>
  <c r="E13"/>
  <c r="E28" s="1"/>
  <c r="E43" s="1"/>
  <c r="M12"/>
  <c r="E12"/>
  <c r="G12" s="1"/>
  <c r="E11"/>
  <c r="E26" s="1"/>
  <c r="C24"/>
  <c r="H8"/>
  <c r="E23"/>
  <c r="E57" l="1"/>
  <c r="E69" s="1"/>
  <c r="H58"/>
  <c r="I55"/>
  <c r="H11"/>
  <c r="I8"/>
  <c r="E78"/>
  <c r="E41"/>
  <c r="F45"/>
  <c r="G23"/>
  <c r="E38"/>
  <c r="G38" s="1"/>
  <c r="E44"/>
  <c r="G44" s="1"/>
  <c r="C45"/>
  <c r="C40" s="1"/>
  <c r="E31"/>
  <c r="G31" s="1"/>
  <c r="G33"/>
  <c r="G14"/>
  <c r="L19"/>
  <c r="C25"/>
  <c r="C39" s="1"/>
  <c r="E10"/>
  <c r="E24" s="1"/>
  <c r="G59"/>
  <c r="E29"/>
  <c r="G29" s="1"/>
  <c r="G8"/>
  <c r="G61"/>
  <c r="E9"/>
  <c r="H59" l="1"/>
  <c r="I58"/>
  <c r="H12"/>
  <c r="H13" s="1"/>
  <c r="I11"/>
  <c r="E25"/>
  <c r="E39" s="1"/>
  <c r="E46"/>
  <c r="C48"/>
  <c r="C80" s="1"/>
  <c r="G27"/>
  <c r="E42"/>
  <c r="G42" s="1"/>
  <c r="H14" l="1"/>
  <c r="I13"/>
  <c r="I12"/>
  <c r="H60"/>
  <c r="I59"/>
  <c r="E48"/>
  <c r="E80" s="1"/>
  <c r="G46"/>
  <c r="E40"/>
  <c r="H61" l="1"/>
  <c r="I60"/>
  <c r="H15"/>
  <c r="I14"/>
  <c r="H16" l="1"/>
  <c r="I15"/>
  <c r="H62"/>
  <c r="I61"/>
  <c r="H63" l="1"/>
  <c r="I62"/>
  <c r="I16"/>
  <c r="H17"/>
  <c r="H18" l="1"/>
  <c r="I17"/>
  <c r="H64"/>
  <c r="I63"/>
  <c r="H19" l="1"/>
  <c r="I18"/>
  <c r="H65"/>
  <c r="I64"/>
  <c r="I65" l="1"/>
  <c r="H67"/>
  <c r="H20"/>
  <c r="I19"/>
  <c r="I67" l="1"/>
  <c r="H68"/>
  <c r="H22"/>
  <c r="I20"/>
  <c r="I68" l="1"/>
  <c r="H71"/>
  <c r="H23"/>
  <c r="I22"/>
  <c r="H72" l="1"/>
  <c r="I71"/>
  <c r="H26"/>
  <c r="I23"/>
  <c r="H27" l="1"/>
  <c r="I26"/>
  <c r="H73"/>
  <c r="I72"/>
  <c r="H74" l="1"/>
  <c r="I73"/>
  <c r="H28"/>
  <c r="I27"/>
  <c r="H29" l="1"/>
  <c r="I28"/>
  <c r="H75"/>
  <c r="I74"/>
  <c r="H76" l="1"/>
  <c r="I76" s="1"/>
  <c r="I75"/>
  <c r="H30"/>
  <c r="I29"/>
  <c r="H31" l="1"/>
  <c r="I30"/>
  <c r="I31" l="1"/>
  <c r="H32"/>
  <c r="H33" l="1"/>
  <c r="I32"/>
  <c r="H34" l="1"/>
  <c r="I33"/>
  <c r="H35" l="1"/>
  <c r="I34"/>
  <c r="H37" l="1"/>
  <c r="I35"/>
  <c r="H38" l="1"/>
  <c r="I37"/>
  <c r="H41" l="1"/>
  <c r="I38"/>
  <c r="H42" l="1"/>
  <c r="I41"/>
  <c r="H43" l="1"/>
  <c r="I42"/>
  <c r="H44" l="1"/>
  <c r="I43"/>
  <c r="H45" l="1"/>
  <c r="I44"/>
  <c r="H46" l="1"/>
  <c r="I46" s="1"/>
  <c r="I45"/>
</calcChain>
</file>

<file path=xl/sharedStrings.xml><?xml version="1.0" encoding="utf-8"?>
<sst xmlns="http://schemas.openxmlformats.org/spreadsheetml/2006/main" count="131" uniqueCount="102">
  <si>
    <t>ITINERAIRE ET HORAIRES</t>
  </si>
  <si>
    <t>CALCULS</t>
  </si>
  <si>
    <t>CH</t>
  </si>
  <si>
    <t>Contrôles</t>
  </si>
  <si>
    <t>Kilométrages</t>
  </si>
  <si>
    <t>Tps impartis</t>
  </si>
  <si>
    <t>Moy (km/h)</t>
  </si>
  <si>
    <t>HORAIRE</t>
  </si>
  <si>
    <t>ES</t>
  </si>
  <si>
    <t>Liasons</t>
  </si>
  <si>
    <t>Total</t>
  </si>
  <si>
    <t>1ère</t>
  </si>
  <si>
    <t>St VENANT - PODIUM</t>
  </si>
  <si>
    <t>VHC</t>
  </si>
  <si>
    <t>0A</t>
  </si>
  <si>
    <t>Assistance St VENANT IN</t>
  </si>
  <si>
    <t>Inter</t>
  </si>
  <si>
    <t>P.A.</t>
  </si>
  <si>
    <t>Parc d'assistance A</t>
  </si>
  <si>
    <t xml:space="preserve">RZ.1 </t>
  </si>
  <si>
    <t>Distance j'usqu'au prochain refueling</t>
  </si>
  <si>
    <t>0B</t>
  </si>
  <si>
    <t>Assistance OUT</t>
  </si>
  <si>
    <t>MOD</t>
  </si>
  <si>
    <t>Avant ES</t>
  </si>
  <si>
    <t>TOT</t>
  </si>
  <si>
    <t>DES 1</t>
  </si>
  <si>
    <t>Enc</t>
  </si>
  <si>
    <t>DES 2</t>
  </si>
  <si>
    <t>DES 3</t>
  </si>
  <si>
    <t>3A</t>
  </si>
  <si>
    <t>Regroupement St VENANT IN</t>
  </si>
  <si>
    <t>3B</t>
  </si>
  <si>
    <t>Regroupement OUT</t>
  </si>
  <si>
    <t>3C</t>
  </si>
  <si>
    <t>Parc d'assistance B</t>
  </si>
  <si>
    <t>RZ 2</t>
  </si>
  <si>
    <t>3D</t>
  </si>
  <si>
    <t>DES 4</t>
  </si>
  <si>
    <t>DES 5</t>
  </si>
  <si>
    <t>DES 6</t>
  </si>
  <si>
    <t>6A</t>
  </si>
  <si>
    <t>RZ 3</t>
  </si>
  <si>
    <t>6B</t>
  </si>
  <si>
    <t>6C</t>
  </si>
  <si>
    <t>Parc fermé arrivée étape 1</t>
  </si>
  <si>
    <t>TOTAL ETAPE 1</t>
  </si>
  <si>
    <t>6D</t>
  </si>
  <si>
    <t>Départ 2ème étape - Podium</t>
  </si>
  <si>
    <t>Reste</t>
  </si>
  <si>
    <t>P.A</t>
  </si>
  <si>
    <t>Parc d'assistance D</t>
  </si>
  <si>
    <t>RZ.4</t>
  </si>
  <si>
    <t>DES 7</t>
  </si>
  <si>
    <t>HOUTLAND</t>
  </si>
  <si>
    <t>DES 8</t>
  </si>
  <si>
    <t>8 RUES</t>
  </si>
  <si>
    <t>TOTAL ETAPE 2</t>
  </si>
  <si>
    <t>TOTAL RALLYE</t>
  </si>
  <si>
    <t>2A</t>
  </si>
  <si>
    <t>2B</t>
  </si>
  <si>
    <t>Parc Dédicasses Aire IN</t>
  </si>
  <si>
    <t>Parc Dédicasses Aire OUT</t>
  </si>
  <si>
    <t>PARC DE REGROUPEMENT DE St VENANT : 45'</t>
  </si>
  <si>
    <t>5A</t>
  </si>
  <si>
    <t>5B</t>
  </si>
  <si>
    <t>1ère VH</t>
  </si>
  <si>
    <t>1ére mod</t>
  </si>
  <si>
    <t>33e RALLYE DE LA LYS
ETAPE 1 : samedi 23 AVRIL 2016</t>
  </si>
  <si>
    <t>PARC DE REGROUPEMENT DE St VENANT : 30'</t>
  </si>
  <si>
    <t>33e RALLYE DE LA LYS
ETAPE 2 : Dimanche 24 AVRIL 2016</t>
  </si>
  <si>
    <t>Parc Dédicasses MORB IN</t>
  </si>
  <si>
    <t>Parc Dédicasses MORB OUT</t>
  </si>
  <si>
    <t>PARC FERME PODIUM</t>
  </si>
  <si>
    <t>Parc d'assistance C</t>
  </si>
  <si>
    <t>8A</t>
  </si>
  <si>
    <t>8B</t>
  </si>
  <si>
    <t>8C</t>
  </si>
  <si>
    <t>8D</t>
  </si>
  <si>
    <t>DES 9</t>
  </si>
  <si>
    <t>DES 10</t>
  </si>
  <si>
    <t>10A</t>
  </si>
  <si>
    <t>10B</t>
  </si>
  <si>
    <t>10C</t>
  </si>
  <si>
    <t>10D</t>
  </si>
  <si>
    <t>10E</t>
  </si>
  <si>
    <t>DES11</t>
  </si>
  <si>
    <t>DES 12</t>
  </si>
  <si>
    <t>12A</t>
  </si>
  <si>
    <t>ASSISTANCE OUT</t>
  </si>
  <si>
    <t>PARC DE REGROUPEMENT DE St VENANT : 55'</t>
  </si>
  <si>
    <t>Parc d'assistance E</t>
  </si>
  <si>
    <t>RZ.5</t>
  </si>
  <si>
    <t>SECTION 1</t>
  </si>
  <si>
    <t>SECTION 2</t>
  </si>
  <si>
    <t>SECTION 3</t>
  </si>
  <si>
    <t>SECTION 4</t>
  </si>
  <si>
    <t>SECTION 5</t>
  </si>
  <si>
    <t>HAUTES LYS</t>
  </si>
  <si>
    <t>PAYS D'AIRE</t>
  </si>
  <si>
    <t>BERGES DE LA LYS</t>
  </si>
  <si>
    <t>10F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</si>
</sst>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h:mm;@"/>
    <numFmt numFmtId="166" formatCode="0.0"/>
  </numFmts>
  <fonts count="14">
    <font>
      <sz val="11"/>
      <color theme="1"/>
      <name val="Calibri"/>
      <family val="2"/>
      <scheme val="minor"/>
    </font>
    <font>
      <b/>
      <i/>
      <sz val="18"/>
      <color rgb="FF0070C0"/>
      <name val="Arial Narrow"/>
      <family val="2"/>
    </font>
    <font>
      <sz val="12"/>
      <color theme="1"/>
      <name val="Arial Narrow"/>
      <family val="2"/>
    </font>
    <font>
      <i/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0"/>
      <name val="Arial Narrow"/>
      <family val="2"/>
    </font>
    <font>
      <i/>
      <sz val="12"/>
      <color theme="1"/>
      <name val="Arial Narrow"/>
      <family val="2"/>
    </font>
    <font>
      <i/>
      <sz val="9"/>
      <color theme="1"/>
      <name val="Arial Narrow"/>
      <family val="2"/>
    </font>
    <font>
      <sz val="12"/>
      <name val="Arial Narrow"/>
      <family val="2"/>
    </font>
    <font>
      <b/>
      <i/>
      <sz val="10"/>
      <color theme="1"/>
      <name val="Arial Narrow"/>
      <family val="2"/>
    </font>
    <font>
      <b/>
      <sz val="12"/>
      <color rgb="FFFF0000"/>
      <name val="Arial Narrow"/>
      <family val="2"/>
    </font>
    <font>
      <sz val="10"/>
      <color theme="1"/>
      <name val="Arial Narrow"/>
      <family val="2"/>
    </font>
    <font>
      <sz val="12"/>
      <color rgb="FFFF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/>
    <xf numFmtId="165" fontId="2" fillId="0" borderId="0" xfId="0" applyNumberFormat="1" applyFont="1"/>
    <xf numFmtId="166" fontId="3" fillId="0" borderId="0" xfId="0" applyNumberFormat="1" applyFont="1"/>
    <xf numFmtId="165" fontId="2" fillId="2" borderId="0" xfId="0" applyNumberFormat="1" applyFont="1" applyFill="1"/>
    <xf numFmtId="0" fontId="2" fillId="0" borderId="0" xfId="0" applyFont="1" applyAlignment="1">
      <alignment vertical="center"/>
    </xf>
    <xf numFmtId="165" fontId="2" fillId="0" borderId="5" xfId="0" applyNumberFormat="1" applyFont="1" applyBorder="1" applyAlignment="1">
      <alignment vertical="center"/>
    </xf>
    <xf numFmtId="20" fontId="2" fillId="0" borderId="0" xfId="0" applyNumberFormat="1" applyFont="1" applyAlignment="1">
      <alignment vertical="center"/>
    </xf>
    <xf numFmtId="165" fontId="5" fillId="6" borderId="9" xfId="0" applyNumberFormat="1" applyFont="1" applyFill="1" applyBorder="1" applyAlignment="1">
      <alignment vertical="center"/>
    </xf>
    <xf numFmtId="165" fontId="5" fillId="6" borderId="10" xfId="0" applyNumberFormat="1" applyFont="1" applyFill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6" fontId="3" fillId="0" borderId="0" xfId="0" applyNumberFormat="1" applyFont="1" applyBorder="1" applyAlignment="1">
      <alignment vertical="center"/>
    </xf>
    <xf numFmtId="164" fontId="11" fillId="0" borderId="0" xfId="0" applyNumberFormat="1" applyFont="1"/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164" fontId="5" fillId="0" borderId="0" xfId="0" applyNumberFormat="1" applyFont="1"/>
    <xf numFmtId="0" fontId="13" fillId="3" borderId="15" xfId="0" applyFont="1" applyFill="1" applyBorder="1" applyAlignment="1">
      <alignment horizontal="center"/>
    </xf>
    <xf numFmtId="164" fontId="11" fillId="3" borderId="9" xfId="0" applyNumberFormat="1" applyFont="1" applyFill="1" applyBorder="1" applyAlignment="1">
      <alignment horizontal="center"/>
    </xf>
    <xf numFmtId="164" fontId="13" fillId="3" borderId="9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vertical="center"/>
    </xf>
    <xf numFmtId="0" fontId="6" fillId="4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vertical="center"/>
    </xf>
    <xf numFmtId="164" fontId="7" fillId="5" borderId="8" xfId="0" applyNumberFormat="1" applyFont="1" applyFill="1" applyBorder="1" applyAlignment="1">
      <alignment horizontal="center" vertical="center"/>
    </xf>
    <xf numFmtId="164" fontId="8" fillId="5" borderId="8" xfId="0" applyNumberFormat="1" applyFont="1" applyFill="1" applyBorder="1" applyAlignment="1">
      <alignment horizontal="left" vertical="center"/>
    </xf>
    <xf numFmtId="165" fontId="8" fillId="5" borderId="0" xfId="0" applyNumberFormat="1" applyFont="1" applyFill="1" applyBorder="1" applyAlignment="1">
      <alignment vertical="center"/>
    </xf>
    <xf numFmtId="165" fontId="8" fillId="5" borderId="11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165" fontId="2" fillId="0" borderId="14" xfId="0" applyNumberFormat="1" applyFont="1" applyBorder="1" applyAlignment="1">
      <alignment vertical="center"/>
    </xf>
    <xf numFmtId="166" fontId="3" fillId="0" borderId="14" xfId="0" applyNumberFormat="1" applyFont="1" applyBorder="1" applyAlignment="1">
      <alignment vertical="center"/>
    </xf>
    <xf numFmtId="165" fontId="5" fillId="6" borderId="14" xfId="0" applyNumberFormat="1" applyFont="1" applyFill="1" applyBorder="1" applyAlignment="1">
      <alignment vertical="center"/>
    </xf>
    <xf numFmtId="0" fontId="6" fillId="4" borderId="18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vertical="center"/>
    </xf>
    <xf numFmtId="164" fontId="7" fillId="5" borderId="6" xfId="0" applyNumberFormat="1" applyFont="1" applyFill="1" applyBorder="1" applyAlignment="1">
      <alignment horizontal="center" vertical="center"/>
    </xf>
    <xf numFmtId="164" fontId="8" fillId="5" borderId="6" xfId="0" applyNumberFormat="1" applyFont="1" applyFill="1" applyBorder="1" applyAlignment="1">
      <alignment horizontal="left" vertical="center"/>
    </xf>
    <xf numFmtId="164" fontId="2" fillId="2" borderId="14" xfId="0" applyNumberFormat="1" applyFont="1" applyFill="1" applyBorder="1" applyAlignment="1">
      <alignment vertical="center"/>
    </xf>
    <xf numFmtId="165" fontId="9" fillId="2" borderId="14" xfId="0" applyNumberFormat="1" applyFont="1" applyFill="1" applyBorder="1" applyAlignment="1">
      <alignment vertical="center"/>
    </xf>
    <xf numFmtId="0" fontId="5" fillId="6" borderId="14" xfId="0" applyFont="1" applyFill="1" applyBorder="1" applyAlignment="1">
      <alignment vertical="center"/>
    </xf>
    <xf numFmtId="164" fontId="5" fillId="6" borderId="14" xfId="0" applyNumberFormat="1" applyFont="1" applyFill="1" applyBorder="1" applyAlignment="1">
      <alignment vertical="center"/>
    </xf>
    <xf numFmtId="164" fontId="9" fillId="2" borderId="14" xfId="0" applyNumberFormat="1" applyFont="1" applyFill="1" applyBorder="1" applyAlignment="1">
      <alignment vertical="center"/>
    </xf>
    <xf numFmtId="165" fontId="2" fillId="2" borderId="14" xfId="0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64" fontId="7" fillId="5" borderId="8" xfId="0" applyNumberFormat="1" applyFont="1" applyFill="1" applyBorder="1" applyAlignment="1">
      <alignment horizontal="left" vertical="center"/>
    </xf>
    <xf numFmtId="164" fontId="7" fillId="5" borderId="6" xfId="0" applyNumberFormat="1" applyFont="1" applyFill="1" applyBorder="1" applyAlignment="1">
      <alignment horizontal="left" vertical="center"/>
    </xf>
    <xf numFmtId="165" fontId="9" fillId="0" borderId="14" xfId="0" applyNumberFormat="1" applyFont="1" applyFill="1" applyBorder="1" applyAlignment="1">
      <alignment vertical="center"/>
    </xf>
    <xf numFmtId="166" fontId="3" fillId="0" borderId="17" xfId="0" applyNumberFormat="1" applyFont="1" applyBorder="1" applyAlignment="1">
      <alignment vertical="center"/>
    </xf>
    <xf numFmtId="165" fontId="2" fillId="0" borderId="13" xfId="0" applyNumberFormat="1" applyFont="1" applyBorder="1" applyAlignment="1">
      <alignment vertical="center"/>
    </xf>
    <xf numFmtId="166" fontId="10" fillId="6" borderId="17" xfId="0" applyNumberFormat="1" applyFont="1" applyFill="1" applyBorder="1" applyAlignment="1">
      <alignment vertical="center"/>
    </xf>
    <xf numFmtId="165" fontId="2" fillId="0" borderId="19" xfId="0" applyNumberFormat="1" applyFont="1" applyBorder="1" applyAlignment="1">
      <alignment vertical="center"/>
    </xf>
    <xf numFmtId="165" fontId="2" fillId="0" borderId="22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3" borderId="20" xfId="0" applyFont="1" applyFill="1" applyBorder="1" applyAlignment="1">
      <alignment horizontal="center"/>
    </xf>
    <xf numFmtId="164" fontId="11" fillId="3" borderId="21" xfId="0" applyNumberFormat="1" applyFont="1" applyFill="1" applyBorder="1"/>
    <xf numFmtId="164" fontId="11" fillId="3" borderId="9" xfId="0" applyNumberFormat="1" applyFont="1" applyFill="1" applyBorder="1"/>
    <xf numFmtId="0" fontId="12" fillId="5" borderId="8" xfId="0" applyFont="1" applyFill="1" applyBorder="1" applyAlignment="1">
      <alignment vertical="center"/>
    </xf>
    <xf numFmtId="0" fontId="13" fillId="3" borderId="9" xfId="0" applyFont="1" applyFill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165" fontId="2" fillId="0" borderId="28" xfId="0" applyNumberFormat="1" applyFont="1" applyBorder="1" applyAlignment="1">
      <alignment vertical="center"/>
    </xf>
    <xf numFmtId="165" fontId="2" fillId="0" borderId="29" xfId="0" applyNumberFormat="1" applyFont="1" applyBorder="1" applyAlignment="1">
      <alignment vertical="center"/>
    </xf>
    <xf numFmtId="165" fontId="2" fillId="0" borderId="27" xfId="0" applyNumberFormat="1" applyFont="1" applyBorder="1" applyAlignment="1">
      <alignment vertical="center"/>
    </xf>
    <xf numFmtId="0" fontId="5" fillId="6" borderId="26" xfId="0" applyFont="1" applyFill="1" applyBorder="1" applyAlignment="1">
      <alignment horizontal="center" vertical="center"/>
    </xf>
    <xf numFmtId="165" fontId="2" fillId="0" borderId="30" xfId="0" applyNumberFormat="1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164" fontId="2" fillId="3" borderId="14" xfId="0" applyNumberFormat="1" applyFont="1" applyFill="1" applyBorder="1" applyAlignment="1">
      <alignment horizontal="center" vertical="center"/>
    </xf>
    <xf numFmtId="165" fontId="2" fillId="3" borderId="19" xfId="0" applyNumberFormat="1" applyFont="1" applyFill="1" applyBorder="1" applyAlignment="1">
      <alignment horizontal="center" vertical="center"/>
    </xf>
    <xf numFmtId="165" fontId="2" fillId="3" borderId="27" xfId="0" applyNumberFormat="1" applyFont="1" applyFill="1" applyBorder="1" applyAlignment="1">
      <alignment horizontal="center" vertical="center"/>
    </xf>
    <xf numFmtId="165" fontId="2" fillId="2" borderId="10" xfId="0" applyNumberFormat="1" applyFont="1" applyFill="1" applyBorder="1" applyAlignment="1">
      <alignment vertical="center"/>
    </xf>
    <xf numFmtId="0" fontId="2" fillId="0" borderId="33" xfId="0" applyFont="1" applyBorder="1"/>
    <xf numFmtId="0" fontId="2" fillId="0" borderId="37" xfId="0" applyFont="1" applyBorder="1" applyAlignment="1">
      <alignment horizontal="center" vertical="center"/>
    </xf>
    <xf numFmtId="164" fontId="2" fillId="0" borderId="31" xfId="0" applyNumberFormat="1" applyFont="1" applyBorder="1" applyAlignment="1">
      <alignment vertical="center"/>
    </xf>
    <xf numFmtId="164" fontId="2" fillId="2" borderId="31" xfId="0" applyNumberFormat="1" applyFont="1" applyFill="1" applyBorder="1" applyAlignment="1">
      <alignment vertical="center"/>
    </xf>
    <xf numFmtId="165" fontId="2" fillId="0" borderId="31" xfId="0" applyNumberFormat="1" applyFont="1" applyBorder="1" applyAlignment="1">
      <alignment vertical="center"/>
    </xf>
    <xf numFmtId="166" fontId="3" fillId="0" borderId="31" xfId="0" applyNumberFormat="1" applyFont="1" applyBorder="1" applyAlignment="1">
      <alignment vertical="center"/>
    </xf>
    <xf numFmtId="165" fontId="5" fillId="0" borderId="38" xfId="0" applyNumberFormat="1" applyFont="1" applyBorder="1" applyAlignment="1">
      <alignment vertical="center"/>
    </xf>
    <xf numFmtId="165" fontId="5" fillId="0" borderId="39" xfId="0" applyNumberFormat="1" applyFont="1" applyBorder="1" applyAlignment="1">
      <alignment vertical="center"/>
    </xf>
    <xf numFmtId="164" fontId="9" fillId="2" borderId="31" xfId="0" applyNumberFormat="1" applyFont="1" applyFill="1" applyBorder="1" applyAlignment="1">
      <alignment vertical="center"/>
    </xf>
    <xf numFmtId="165" fontId="9" fillId="2" borderId="31" xfId="0" applyNumberFormat="1" applyFont="1" applyFill="1" applyBorder="1" applyAlignment="1">
      <alignment vertical="center"/>
    </xf>
    <xf numFmtId="165" fontId="2" fillId="0" borderId="40" xfId="0" applyNumberFormat="1" applyFont="1" applyBorder="1" applyAlignment="1">
      <alignment vertical="center"/>
    </xf>
    <xf numFmtId="165" fontId="2" fillId="5" borderId="0" xfId="0" applyNumberFormat="1" applyFont="1" applyFill="1" applyBorder="1" applyAlignment="1">
      <alignment horizontal="center" vertical="center"/>
    </xf>
    <xf numFmtId="165" fontId="2" fillId="5" borderId="1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23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164" fontId="2" fillId="3" borderId="24" xfId="0" applyNumberFormat="1" applyFont="1" applyFill="1" applyBorder="1" applyAlignment="1">
      <alignment horizontal="center" vertical="center"/>
    </xf>
    <xf numFmtId="165" fontId="2" fillId="3" borderId="24" xfId="0" applyNumberFormat="1" applyFont="1" applyFill="1" applyBorder="1" applyAlignment="1">
      <alignment horizontal="center" vertical="center" wrapText="1"/>
    </xf>
    <xf numFmtId="165" fontId="2" fillId="3" borderId="14" xfId="0" applyNumberFormat="1" applyFont="1" applyFill="1" applyBorder="1" applyAlignment="1">
      <alignment horizontal="center" vertical="center" wrapText="1"/>
    </xf>
    <xf numFmtId="166" fontId="3" fillId="3" borderId="24" xfId="0" applyNumberFormat="1" applyFont="1" applyFill="1" applyBorder="1" applyAlignment="1">
      <alignment horizontal="center" vertical="center" wrapText="1"/>
    </xf>
    <xf numFmtId="166" fontId="3" fillId="3" borderId="14" xfId="0" applyNumberFormat="1" applyFont="1" applyFill="1" applyBorder="1" applyAlignment="1">
      <alignment horizontal="center" vertical="center" wrapText="1"/>
    </xf>
    <xf numFmtId="165" fontId="2" fillId="3" borderId="24" xfId="0" applyNumberFormat="1" applyFont="1" applyFill="1" applyBorder="1" applyAlignment="1">
      <alignment horizontal="center" vertical="center"/>
    </xf>
    <xf numFmtId="165" fontId="2" fillId="3" borderId="25" xfId="0" applyNumberFormat="1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 textRotation="255" wrapText="1"/>
    </xf>
    <xf numFmtId="0" fontId="4" fillId="3" borderId="33" xfId="0" applyFont="1" applyFill="1" applyBorder="1" applyAlignment="1">
      <alignment horizontal="center" vertical="center" textRotation="255" wrapText="1"/>
    </xf>
    <xf numFmtId="0" fontId="4" fillId="3" borderId="34" xfId="0" applyFont="1" applyFill="1" applyBorder="1" applyAlignment="1">
      <alignment horizontal="center" vertical="center" textRotation="255" wrapText="1"/>
    </xf>
    <xf numFmtId="0" fontId="2" fillId="7" borderId="0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165" fontId="3" fillId="5" borderId="0" xfId="0" applyNumberFormat="1" applyFont="1" applyFill="1" applyBorder="1" applyAlignment="1">
      <alignment horizontal="center" vertical="center"/>
    </xf>
    <xf numFmtId="165" fontId="3" fillId="5" borderId="11" xfId="0" applyNumberFormat="1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 textRotation="255"/>
    </xf>
    <xf numFmtId="0" fontId="5" fillId="3" borderId="33" xfId="0" applyFont="1" applyFill="1" applyBorder="1" applyAlignment="1">
      <alignment horizontal="center" vertical="center" textRotation="255"/>
    </xf>
    <xf numFmtId="0" fontId="5" fillId="3" borderId="34" xfId="0" applyFont="1" applyFill="1" applyBorder="1" applyAlignment="1">
      <alignment horizontal="center" vertical="center" textRotation="255"/>
    </xf>
    <xf numFmtId="0" fontId="4" fillId="3" borderId="32" xfId="0" applyFont="1" applyFill="1" applyBorder="1" applyAlignment="1">
      <alignment horizontal="center" vertical="center" textRotation="255"/>
    </xf>
    <xf numFmtId="0" fontId="4" fillId="3" borderId="33" xfId="0" applyFont="1" applyFill="1" applyBorder="1" applyAlignment="1">
      <alignment horizontal="center" vertical="center" textRotation="255"/>
    </xf>
    <xf numFmtId="0" fontId="4" fillId="3" borderId="34" xfId="0" applyFont="1" applyFill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2</xdr:row>
      <xdr:rowOff>47625</xdr:rowOff>
    </xdr:from>
    <xdr:to>
      <xdr:col>1</xdr:col>
      <xdr:colOff>1038225</xdr:colOff>
      <xdr:row>3</xdr:row>
      <xdr:rowOff>242454</xdr:rowOff>
    </xdr:to>
    <xdr:pic>
      <xdr:nvPicPr>
        <xdr:cNvPr id="2" name="Picture 29" descr="ly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393989"/>
          <a:ext cx="1380259" cy="454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219075</xdr:colOff>
      <xdr:row>50</xdr:row>
      <xdr:rowOff>34637</xdr:rowOff>
    </xdr:from>
    <xdr:to>
      <xdr:col>1</xdr:col>
      <xdr:colOff>1038225</xdr:colOff>
      <xdr:row>50</xdr:row>
      <xdr:rowOff>493569</xdr:rowOff>
    </xdr:to>
    <xdr:pic>
      <xdr:nvPicPr>
        <xdr:cNvPr id="3" name="Picture 29" descr="ly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9022773"/>
          <a:ext cx="1304059" cy="458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showGridLines="0" tabSelected="1" zoomScale="110" zoomScaleNormal="110" workbookViewId="0">
      <selection activeCell="K46" sqref="K46"/>
    </sheetView>
  </sheetViews>
  <sheetFormatPr baseColWidth="10" defaultRowHeight="15.75"/>
  <cols>
    <col min="1" max="1" width="7.28515625" style="2" customWidth="1"/>
    <col min="2" max="2" width="26.5703125" style="1" customWidth="1"/>
    <col min="3" max="3" width="8" style="3" customWidth="1"/>
    <col min="4" max="5" width="8.140625" style="3" customWidth="1"/>
    <col min="6" max="6" width="8.140625" style="4" customWidth="1"/>
    <col min="7" max="7" width="7.28515625" style="5" customWidth="1"/>
    <col min="8" max="8" width="8" style="4" bestFit="1" customWidth="1"/>
    <col min="9" max="9" width="9.28515625" style="4" bestFit="1" customWidth="1"/>
    <col min="10" max="10" width="6.28515625" style="1" customWidth="1"/>
    <col min="11" max="11" width="11.42578125" style="1"/>
    <col min="12" max="12" width="8" style="1" customWidth="1"/>
    <col min="13" max="13" width="5.85546875" style="1" customWidth="1"/>
    <col min="14" max="16384" width="11.42578125" style="1"/>
  </cols>
  <sheetData>
    <row r="1" spans="1:14" ht="21.75" customHeight="1" thickBo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</row>
    <row r="2" spans="1:14" ht="2.25" hidden="1" customHeight="1" thickBot="1">
      <c r="J2" s="73"/>
    </row>
    <row r="3" spans="1:14" ht="20.25" customHeight="1">
      <c r="A3" s="86" t="s">
        <v>68</v>
      </c>
      <c r="B3" s="87"/>
      <c r="C3" s="87"/>
      <c r="D3" s="87"/>
      <c r="E3" s="87"/>
      <c r="F3" s="87"/>
      <c r="G3" s="87"/>
      <c r="H3" s="87"/>
      <c r="I3" s="87"/>
      <c r="J3" s="88"/>
      <c r="L3" s="93" t="s">
        <v>1</v>
      </c>
      <c r="M3" s="93"/>
    </row>
    <row r="4" spans="1:14" ht="20.25" customHeight="1" thickBot="1">
      <c r="A4" s="89"/>
      <c r="B4" s="90"/>
      <c r="C4" s="90"/>
      <c r="D4" s="90"/>
      <c r="E4" s="90"/>
      <c r="F4" s="90"/>
      <c r="G4" s="90"/>
      <c r="H4" s="90"/>
      <c r="I4" s="90"/>
      <c r="J4" s="91"/>
    </row>
    <row r="5" spans="1:14" ht="15.75" customHeight="1">
      <c r="A5" s="94" t="s">
        <v>2</v>
      </c>
      <c r="B5" s="96" t="s">
        <v>3</v>
      </c>
      <c r="C5" s="98" t="s">
        <v>4</v>
      </c>
      <c r="D5" s="98"/>
      <c r="E5" s="98"/>
      <c r="F5" s="99" t="s">
        <v>5</v>
      </c>
      <c r="G5" s="101" t="s">
        <v>6</v>
      </c>
      <c r="H5" s="103" t="s">
        <v>7</v>
      </c>
      <c r="I5" s="104"/>
      <c r="J5" s="105" t="s">
        <v>93</v>
      </c>
    </row>
    <row r="6" spans="1:14" ht="16.5" thickBot="1">
      <c r="A6" s="95"/>
      <c r="B6" s="97"/>
      <c r="C6" s="69" t="s">
        <v>8</v>
      </c>
      <c r="D6" s="69" t="s">
        <v>9</v>
      </c>
      <c r="E6" s="69" t="s">
        <v>10</v>
      </c>
      <c r="F6" s="100"/>
      <c r="G6" s="102"/>
      <c r="H6" s="70" t="s">
        <v>66</v>
      </c>
      <c r="I6" s="71" t="s">
        <v>67</v>
      </c>
      <c r="J6" s="106"/>
    </row>
    <row r="7" spans="1:14" s="7" customFormat="1" ht="18.75" customHeight="1" thickBot="1">
      <c r="A7" s="62">
        <v>0</v>
      </c>
      <c r="B7" s="32" t="s">
        <v>12</v>
      </c>
      <c r="C7" s="33"/>
      <c r="D7" s="33"/>
      <c r="E7" s="33"/>
      <c r="F7" s="34"/>
      <c r="G7" s="51"/>
      <c r="H7" s="10">
        <v>0.375</v>
      </c>
      <c r="I7" s="11">
        <f>H7+M7</f>
        <v>0.39583333333333331</v>
      </c>
      <c r="J7" s="106"/>
      <c r="K7" s="8">
        <v>0.125</v>
      </c>
      <c r="L7" s="7" t="s">
        <v>13</v>
      </c>
      <c r="M7" s="9">
        <v>2.0833333333333332E-2</v>
      </c>
      <c r="N7" s="7">
        <v>15</v>
      </c>
    </row>
    <row r="8" spans="1:14" s="7" customFormat="1" ht="18.75" customHeight="1" thickBot="1">
      <c r="A8" s="62" t="s">
        <v>14</v>
      </c>
      <c r="B8" s="32" t="s">
        <v>15</v>
      </c>
      <c r="C8" s="33"/>
      <c r="D8" s="33">
        <v>1.4</v>
      </c>
      <c r="E8" s="33">
        <v>1.4</v>
      </c>
      <c r="F8" s="34">
        <v>3.472222222222222E-3</v>
      </c>
      <c r="G8" s="35">
        <f>E8*3600/(HOUR(F8)*3600+MINUTE(F8)*60+SECOND(F8))</f>
        <v>16.8</v>
      </c>
      <c r="H8" s="52">
        <f>H7+F8</f>
        <v>0.37847222222222221</v>
      </c>
      <c r="I8" s="72">
        <f>H8+M7</f>
        <v>0.39930555555555552</v>
      </c>
      <c r="J8" s="106"/>
      <c r="L8" s="7" t="s">
        <v>16</v>
      </c>
      <c r="M8" s="9">
        <v>1.0416666666666666E-2</v>
      </c>
    </row>
    <row r="9" spans="1:14" s="7" customFormat="1" ht="18.75" customHeight="1">
      <c r="A9" s="26" t="s">
        <v>17</v>
      </c>
      <c r="B9" s="27" t="s">
        <v>18</v>
      </c>
      <c r="C9" s="28">
        <v>0</v>
      </c>
      <c r="D9" s="29"/>
      <c r="E9" s="28">
        <f>E8</f>
        <v>1.4</v>
      </c>
      <c r="F9" s="30"/>
      <c r="G9" s="30"/>
      <c r="H9" s="30"/>
      <c r="I9" s="31"/>
      <c r="J9" s="106"/>
      <c r="M9" s="9"/>
    </row>
    <row r="10" spans="1:14" s="7" customFormat="1" ht="18.75" customHeight="1">
      <c r="A10" s="37" t="s">
        <v>19</v>
      </c>
      <c r="B10" s="38" t="s">
        <v>20</v>
      </c>
      <c r="C10" s="39">
        <f>C13+C15+C19</f>
        <v>29.700000000000003</v>
      </c>
      <c r="D10" s="40"/>
      <c r="E10" s="39">
        <f>SUM(E11:E23)</f>
        <v>99.34999999999998</v>
      </c>
      <c r="F10" s="30"/>
      <c r="G10" s="30"/>
      <c r="H10" s="30"/>
      <c r="I10" s="31"/>
      <c r="J10" s="106"/>
      <c r="M10" s="9"/>
    </row>
    <row r="11" spans="1:14" s="7" customFormat="1" ht="18.75" customHeight="1">
      <c r="A11" s="62" t="s">
        <v>21</v>
      </c>
      <c r="B11" s="32" t="s">
        <v>22</v>
      </c>
      <c r="C11" s="33"/>
      <c r="D11" s="33">
        <v>0.4</v>
      </c>
      <c r="E11" s="33">
        <f t="shared" ref="E11:E13" si="0">D11</f>
        <v>0.4</v>
      </c>
      <c r="F11" s="34">
        <v>1.0416666666666666E-2</v>
      </c>
      <c r="G11" s="35"/>
      <c r="H11" s="34">
        <f>H8+F11</f>
        <v>0.3888888888888889</v>
      </c>
      <c r="I11" s="64">
        <f>+H11+M7</f>
        <v>0.40972222222222221</v>
      </c>
      <c r="J11" s="106"/>
      <c r="L11" s="7" t="s">
        <v>23</v>
      </c>
      <c r="M11" s="9">
        <v>0.10416666666666667</v>
      </c>
      <c r="N11" s="7">
        <v>150</v>
      </c>
    </row>
    <row r="12" spans="1:14" s="7" customFormat="1" ht="18.75" customHeight="1" thickBot="1">
      <c r="A12" s="62">
        <v>1</v>
      </c>
      <c r="B12" s="32" t="s">
        <v>24</v>
      </c>
      <c r="C12" s="33"/>
      <c r="D12" s="41">
        <v>36.700000000000003</v>
      </c>
      <c r="E12" s="33">
        <f t="shared" si="0"/>
        <v>36.700000000000003</v>
      </c>
      <c r="F12" s="42">
        <v>3.4722222222222224E-2</v>
      </c>
      <c r="G12" s="35">
        <f t="shared" ref="G12:G61" si="1">E12*3600/(HOUR(F12)*3600+MINUTE(F12)*60+SECOND(F12))</f>
        <v>44.04</v>
      </c>
      <c r="H12" s="54">
        <f t="shared" ref="H12:H34" si="2">H11+F12</f>
        <v>0.4236111111111111</v>
      </c>
      <c r="I12" s="65">
        <f>+H13+M7</f>
        <v>0.44652777777777775</v>
      </c>
      <c r="J12" s="106"/>
      <c r="L12" s="7" t="s">
        <v>25</v>
      </c>
      <c r="M12" s="9">
        <f>SUM(M7:M11)</f>
        <v>0.13541666666666669</v>
      </c>
    </row>
    <row r="13" spans="1:14" s="7" customFormat="1" ht="18.75" customHeight="1" thickBot="1">
      <c r="A13" s="66" t="s">
        <v>26</v>
      </c>
      <c r="B13" s="43" t="s">
        <v>98</v>
      </c>
      <c r="C13" s="44">
        <v>12.4</v>
      </c>
      <c r="D13" s="44">
        <v>0.3</v>
      </c>
      <c r="E13" s="44">
        <f t="shared" si="0"/>
        <v>0.3</v>
      </c>
      <c r="F13" s="36">
        <v>2.0833333333333333E-3</v>
      </c>
      <c r="G13" s="53"/>
      <c r="H13" s="10">
        <f t="shared" si="2"/>
        <v>0.42569444444444443</v>
      </c>
      <c r="I13" s="10">
        <f>+H13+M7</f>
        <v>0.44652777777777775</v>
      </c>
      <c r="J13" s="106"/>
      <c r="L13" s="7" t="s">
        <v>27</v>
      </c>
      <c r="M13" s="9">
        <v>6.25E-2</v>
      </c>
    </row>
    <row r="14" spans="1:14" s="7" customFormat="1" ht="18.75" customHeight="1" thickBot="1">
      <c r="A14" s="62">
        <v>2</v>
      </c>
      <c r="B14" s="32" t="s">
        <v>24</v>
      </c>
      <c r="C14" s="33"/>
      <c r="D14" s="45">
        <v>15.7</v>
      </c>
      <c r="E14" s="33">
        <f>+C13+D14</f>
        <v>28.1</v>
      </c>
      <c r="F14" s="42">
        <v>2.6388888888888889E-2</v>
      </c>
      <c r="G14" s="35">
        <f t="shared" si="1"/>
        <v>44.368421052631582</v>
      </c>
      <c r="H14" s="55">
        <f t="shared" si="2"/>
        <v>0.45208333333333334</v>
      </c>
      <c r="I14" s="67">
        <f>+H14+M7</f>
        <v>0.47291666666666665</v>
      </c>
      <c r="J14" s="106"/>
    </row>
    <row r="15" spans="1:14" s="7" customFormat="1" ht="18.75" customHeight="1" thickBot="1">
      <c r="A15" s="66" t="s">
        <v>28</v>
      </c>
      <c r="B15" s="43" t="s">
        <v>99</v>
      </c>
      <c r="C15" s="44">
        <v>11.2</v>
      </c>
      <c r="D15" s="44">
        <v>0.3</v>
      </c>
      <c r="E15" s="44">
        <f>D15</f>
        <v>0.3</v>
      </c>
      <c r="F15" s="36">
        <v>2.0833333333333333E-3</v>
      </c>
      <c r="G15" s="53"/>
      <c r="H15" s="10">
        <f t="shared" si="2"/>
        <v>0.45416666666666666</v>
      </c>
      <c r="I15" s="10">
        <f>+H15+M7</f>
        <v>0.47499999999999998</v>
      </c>
      <c r="J15" s="106"/>
    </row>
    <row r="16" spans="1:14" s="13" customFormat="1" ht="18.75" customHeight="1">
      <c r="A16" s="62" t="s">
        <v>59</v>
      </c>
      <c r="B16" s="32" t="s">
        <v>61</v>
      </c>
      <c r="C16" s="33"/>
      <c r="D16" s="45">
        <v>3</v>
      </c>
      <c r="E16" s="33">
        <f>+C15+D16</f>
        <v>14.2</v>
      </c>
      <c r="F16" s="42">
        <v>1.4583333333333332E-2</v>
      </c>
      <c r="G16" s="35">
        <f t="shared" si="1"/>
        <v>40.571428571428569</v>
      </c>
      <c r="H16" s="34">
        <f>H15+F16</f>
        <v>0.46875</v>
      </c>
      <c r="I16" s="64">
        <f>+H16+M7</f>
        <v>0.48958333333333331</v>
      </c>
      <c r="J16" s="106"/>
    </row>
    <row r="17" spans="1:12" s="13" customFormat="1" ht="18.75" customHeight="1">
      <c r="A17" s="62" t="s">
        <v>60</v>
      </c>
      <c r="B17" s="32" t="s">
        <v>62</v>
      </c>
      <c r="C17" s="33"/>
      <c r="D17" s="45">
        <v>0.1</v>
      </c>
      <c r="E17" s="33">
        <f t="shared" ref="E17" si="3">C16+D17</f>
        <v>0.1</v>
      </c>
      <c r="F17" s="42">
        <v>1.3888888888888888E-2</v>
      </c>
      <c r="G17" s="35"/>
      <c r="H17" s="34">
        <f t="shared" si="2"/>
        <v>0.4826388888888889</v>
      </c>
      <c r="I17" s="64">
        <f>+H17+M7</f>
        <v>0.50347222222222221</v>
      </c>
      <c r="J17" s="106"/>
    </row>
    <row r="18" spans="1:12" s="7" customFormat="1" ht="16.5" thickBot="1">
      <c r="A18" s="62">
        <v>3</v>
      </c>
      <c r="B18" s="32" t="s">
        <v>24</v>
      </c>
      <c r="C18" s="33"/>
      <c r="D18" s="45">
        <v>6.1</v>
      </c>
      <c r="E18" s="33">
        <f>D18</f>
        <v>6.1</v>
      </c>
      <c r="F18" s="42">
        <v>8.3333333333333332E-3</v>
      </c>
      <c r="G18" s="35">
        <f t="shared" si="1"/>
        <v>30.5</v>
      </c>
      <c r="H18" s="54">
        <f>H17+F18</f>
        <v>0.49097222222222225</v>
      </c>
      <c r="I18" s="65">
        <f>+H18+M7</f>
        <v>0.51180555555555562</v>
      </c>
      <c r="J18" s="106"/>
    </row>
    <row r="19" spans="1:12" s="7" customFormat="1" ht="16.5" thickBot="1">
      <c r="A19" s="66" t="s">
        <v>29</v>
      </c>
      <c r="B19" s="43" t="s">
        <v>100</v>
      </c>
      <c r="C19" s="44">
        <v>6.1</v>
      </c>
      <c r="D19" s="44">
        <v>0.3</v>
      </c>
      <c r="E19" s="44">
        <v>0.1</v>
      </c>
      <c r="F19" s="36">
        <v>2.0833333333333333E-3</v>
      </c>
      <c r="G19" s="53"/>
      <c r="H19" s="10">
        <f t="shared" si="2"/>
        <v>0.49305555555555558</v>
      </c>
      <c r="I19" s="10">
        <f>+H19+M7</f>
        <v>0.51388888888888895</v>
      </c>
      <c r="J19" s="106"/>
      <c r="L19" s="25">
        <f>E12+E14+E18+E20</f>
        <v>82.5</v>
      </c>
    </row>
    <row r="20" spans="1:12" s="7" customFormat="1" ht="16.5" thickBot="1">
      <c r="A20" s="62" t="s">
        <v>30</v>
      </c>
      <c r="B20" s="32" t="s">
        <v>31</v>
      </c>
      <c r="C20" s="33"/>
      <c r="D20" s="45">
        <v>5.5</v>
      </c>
      <c r="E20" s="33">
        <f>C19+D20</f>
        <v>11.6</v>
      </c>
      <c r="F20" s="42">
        <v>1.1111111111111112E-2</v>
      </c>
      <c r="G20" s="35">
        <f t="shared" si="1"/>
        <v>43.5</v>
      </c>
      <c r="H20" s="52">
        <f>H19+F20</f>
        <v>0.50416666666666665</v>
      </c>
      <c r="I20" s="63">
        <f>+H20+M7</f>
        <v>0.52500000000000002</v>
      </c>
      <c r="J20" s="107"/>
    </row>
    <row r="21" spans="1:12" s="7" customFormat="1" ht="16.5" thickBot="1">
      <c r="A21" s="47"/>
      <c r="B21" s="108" t="s">
        <v>90</v>
      </c>
      <c r="C21" s="108"/>
      <c r="D21" s="108"/>
      <c r="E21" s="108"/>
      <c r="F21" s="108"/>
      <c r="G21" s="108"/>
      <c r="H21" s="108"/>
      <c r="I21" s="109"/>
    </row>
    <row r="22" spans="1:12" s="7" customFormat="1" ht="15.75" customHeight="1">
      <c r="A22" s="62" t="s">
        <v>32</v>
      </c>
      <c r="B22" s="32" t="s">
        <v>33</v>
      </c>
      <c r="C22" s="33"/>
      <c r="D22" s="33">
        <v>0.05</v>
      </c>
      <c r="E22" s="33">
        <f>D22</f>
        <v>0.05</v>
      </c>
      <c r="F22" s="46">
        <v>3.8194444444444441E-2</v>
      </c>
      <c r="G22" s="35"/>
      <c r="H22" s="34">
        <f>H20+F22</f>
        <v>0.54236111111111107</v>
      </c>
      <c r="I22" s="64">
        <f>+H22+M7</f>
        <v>0.56319444444444444</v>
      </c>
      <c r="J22" s="115" t="s">
        <v>94</v>
      </c>
    </row>
    <row r="23" spans="1:12" s="7" customFormat="1">
      <c r="A23" s="62" t="s">
        <v>34</v>
      </c>
      <c r="B23" s="32" t="str">
        <f>B8</f>
        <v>Assistance St VENANT IN</v>
      </c>
      <c r="C23" s="33"/>
      <c r="D23" s="33">
        <f>D8</f>
        <v>1.4</v>
      </c>
      <c r="E23" s="33">
        <f>E8</f>
        <v>1.4</v>
      </c>
      <c r="F23" s="34">
        <v>3.472222222222222E-3</v>
      </c>
      <c r="G23" s="35">
        <f t="shared" si="1"/>
        <v>16.8</v>
      </c>
      <c r="H23" s="34">
        <f t="shared" si="2"/>
        <v>0.54583333333333328</v>
      </c>
      <c r="I23" s="64">
        <f>+H23+M7</f>
        <v>0.56666666666666665</v>
      </c>
      <c r="J23" s="116"/>
    </row>
    <row r="24" spans="1:12" s="7" customFormat="1">
      <c r="A24" s="26" t="s">
        <v>17</v>
      </c>
      <c r="B24" s="27" t="s">
        <v>35</v>
      </c>
      <c r="C24" s="48">
        <f>C10</f>
        <v>29.700000000000003</v>
      </c>
      <c r="D24" s="48"/>
      <c r="E24" s="48">
        <f>E10</f>
        <v>99.34999999999998</v>
      </c>
      <c r="F24" s="110"/>
      <c r="G24" s="110"/>
      <c r="H24" s="110"/>
      <c r="I24" s="111"/>
      <c r="J24" s="116"/>
    </row>
    <row r="25" spans="1:12" s="7" customFormat="1">
      <c r="A25" s="37" t="s">
        <v>36</v>
      </c>
      <c r="B25" s="38" t="s">
        <v>20</v>
      </c>
      <c r="C25" s="49">
        <f>C28+C30+C34</f>
        <v>29.700000000000003</v>
      </c>
      <c r="D25" s="49"/>
      <c r="E25" s="49">
        <f>SUM(E26:E35)</f>
        <v>97.899999999999977</v>
      </c>
      <c r="F25" s="110"/>
      <c r="G25" s="110"/>
      <c r="H25" s="110"/>
      <c r="I25" s="111"/>
      <c r="J25" s="116"/>
    </row>
    <row r="26" spans="1:12" s="7" customFormat="1">
      <c r="A26" s="62" t="s">
        <v>37</v>
      </c>
      <c r="B26" s="32" t="str">
        <f>B11</f>
        <v>Assistance OUT</v>
      </c>
      <c r="C26" s="33"/>
      <c r="D26" s="33">
        <f t="shared" ref="D26:E28" si="4">D11</f>
        <v>0.4</v>
      </c>
      <c r="E26" s="33">
        <f t="shared" si="4"/>
        <v>0.4</v>
      </c>
      <c r="F26" s="34">
        <v>2.0833333333333332E-2</v>
      </c>
      <c r="G26" s="35"/>
      <c r="H26" s="34">
        <f>H23+F26</f>
        <v>0.56666666666666665</v>
      </c>
      <c r="I26" s="64">
        <f>+H26+M7</f>
        <v>0.58750000000000002</v>
      </c>
      <c r="J26" s="116"/>
    </row>
    <row r="27" spans="1:12" s="7" customFormat="1" ht="16.5" thickBot="1">
      <c r="A27" s="62">
        <v>4</v>
      </c>
      <c r="B27" s="32" t="str">
        <f>B12</f>
        <v>Avant ES</v>
      </c>
      <c r="C27" s="33"/>
      <c r="D27" s="41">
        <v>36.700000000000003</v>
      </c>
      <c r="E27" s="33">
        <v>36.700000000000003</v>
      </c>
      <c r="F27" s="46">
        <f>F12</f>
        <v>3.4722222222222224E-2</v>
      </c>
      <c r="G27" s="35">
        <f t="shared" si="1"/>
        <v>44.04</v>
      </c>
      <c r="H27" s="54">
        <f t="shared" si="2"/>
        <v>0.60138888888888886</v>
      </c>
      <c r="I27" s="65">
        <f>+H27+M7</f>
        <v>0.62222222222222223</v>
      </c>
      <c r="J27" s="116"/>
    </row>
    <row r="28" spans="1:12" s="7" customFormat="1" ht="16.5" thickBot="1">
      <c r="A28" s="66" t="s">
        <v>38</v>
      </c>
      <c r="B28" s="43" t="str">
        <f>B13</f>
        <v>HAUTES LYS</v>
      </c>
      <c r="C28" s="44">
        <f>C13</f>
        <v>12.4</v>
      </c>
      <c r="D28" s="44">
        <f t="shared" si="4"/>
        <v>0.3</v>
      </c>
      <c r="E28" s="44">
        <f t="shared" si="4"/>
        <v>0.3</v>
      </c>
      <c r="F28" s="36">
        <f>F13</f>
        <v>2.0833333333333333E-3</v>
      </c>
      <c r="G28" s="53"/>
      <c r="H28" s="10">
        <f t="shared" si="2"/>
        <v>0.60347222222222219</v>
      </c>
      <c r="I28" s="10">
        <f>+H28+M7</f>
        <v>0.62430555555555556</v>
      </c>
      <c r="J28" s="116"/>
    </row>
    <row r="29" spans="1:12" s="7" customFormat="1" ht="16.5" thickBot="1">
      <c r="A29" s="62">
        <v>5</v>
      </c>
      <c r="B29" s="32" t="str">
        <f>B14</f>
        <v>Avant ES</v>
      </c>
      <c r="C29" s="33"/>
      <c r="D29" s="41">
        <f>D14</f>
        <v>15.7</v>
      </c>
      <c r="E29" s="33">
        <f>C28+D29</f>
        <v>28.1</v>
      </c>
      <c r="F29" s="46">
        <f>F14</f>
        <v>2.6388888888888889E-2</v>
      </c>
      <c r="G29" s="35">
        <f t="shared" si="1"/>
        <v>44.368421052631582</v>
      </c>
      <c r="H29" s="55">
        <f t="shared" si="2"/>
        <v>0.62986111111111109</v>
      </c>
      <c r="I29" s="67">
        <f>+H29+M7</f>
        <v>0.65069444444444446</v>
      </c>
      <c r="J29" s="116"/>
    </row>
    <row r="30" spans="1:12" s="7" customFormat="1" ht="16.5" thickBot="1">
      <c r="A30" s="66" t="s">
        <v>39</v>
      </c>
      <c r="B30" s="43" t="str">
        <f>B15</f>
        <v>PAYS D'AIRE</v>
      </c>
      <c r="C30" s="44">
        <f>C15</f>
        <v>11.2</v>
      </c>
      <c r="D30" s="44">
        <f>D15</f>
        <v>0.3</v>
      </c>
      <c r="E30" s="44">
        <f>E15</f>
        <v>0.3</v>
      </c>
      <c r="F30" s="36">
        <f>F15</f>
        <v>2.0833333333333333E-3</v>
      </c>
      <c r="G30" s="53"/>
      <c r="H30" s="10">
        <f t="shared" si="2"/>
        <v>0.63194444444444442</v>
      </c>
      <c r="I30" s="10">
        <f>+H30+M7</f>
        <v>0.65277777777777779</v>
      </c>
      <c r="J30" s="116"/>
    </row>
    <row r="31" spans="1:12" s="13" customFormat="1" ht="18.75" customHeight="1">
      <c r="A31" s="62" t="s">
        <v>64</v>
      </c>
      <c r="B31" s="32" t="s">
        <v>61</v>
      </c>
      <c r="C31" s="33"/>
      <c r="D31" s="45">
        <f>D16</f>
        <v>3</v>
      </c>
      <c r="E31" s="33">
        <f>C30+D31</f>
        <v>14.2</v>
      </c>
      <c r="F31" s="50">
        <f t="shared" ref="F31:F33" si="5">F16</f>
        <v>1.4583333333333332E-2</v>
      </c>
      <c r="G31" s="35">
        <f t="shared" si="1"/>
        <v>40.571428571428569</v>
      </c>
      <c r="H31" s="34">
        <f>H30+F31</f>
        <v>0.6465277777777777</v>
      </c>
      <c r="I31" s="64">
        <f>+H31+M7</f>
        <v>0.66736111111111107</v>
      </c>
      <c r="J31" s="116"/>
    </row>
    <row r="32" spans="1:12" s="13" customFormat="1" ht="18.75" customHeight="1">
      <c r="A32" s="62" t="s">
        <v>65</v>
      </c>
      <c r="B32" s="32" t="s">
        <v>62</v>
      </c>
      <c r="C32" s="33"/>
      <c r="D32" s="45">
        <v>0.1</v>
      </c>
      <c r="E32" s="33">
        <f>D32</f>
        <v>0.1</v>
      </c>
      <c r="F32" s="50">
        <f t="shared" si="5"/>
        <v>1.3888888888888888E-2</v>
      </c>
      <c r="G32" s="35"/>
      <c r="H32" s="34">
        <f t="shared" ref="H32" si="6">H31+F32</f>
        <v>0.66041666666666654</v>
      </c>
      <c r="I32" s="64">
        <f>+H32+M7</f>
        <v>0.68124999999999991</v>
      </c>
      <c r="J32" s="116"/>
    </row>
    <row r="33" spans="1:12" s="7" customFormat="1" ht="16.5" thickBot="1">
      <c r="A33" s="62">
        <v>6</v>
      </c>
      <c r="B33" s="32" t="str">
        <f>B18</f>
        <v>Avant ES</v>
      </c>
      <c r="C33" s="33"/>
      <c r="D33" s="41">
        <f>D18</f>
        <v>6.1</v>
      </c>
      <c r="E33" s="33">
        <f>D33</f>
        <v>6.1</v>
      </c>
      <c r="F33" s="46">
        <f t="shared" si="5"/>
        <v>8.3333333333333332E-3</v>
      </c>
      <c r="G33" s="35">
        <f t="shared" si="1"/>
        <v>30.5</v>
      </c>
      <c r="H33" s="54">
        <f>H32+F33</f>
        <v>0.66874999999999984</v>
      </c>
      <c r="I33" s="65">
        <f>+H33+M7</f>
        <v>0.68958333333333321</v>
      </c>
      <c r="J33" s="116"/>
    </row>
    <row r="34" spans="1:12" s="7" customFormat="1" ht="16.5" thickBot="1">
      <c r="A34" s="66" t="s">
        <v>40</v>
      </c>
      <c r="B34" s="43" t="str">
        <f>B19</f>
        <v>BERGES DE LA LYS</v>
      </c>
      <c r="C34" s="44">
        <f>C19</f>
        <v>6.1</v>
      </c>
      <c r="D34" s="44">
        <f>D19</f>
        <v>0.3</v>
      </c>
      <c r="E34" s="44">
        <f>E19</f>
        <v>0.1</v>
      </c>
      <c r="F34" s="36">
        <f t="shared" ref="F34" si="7">F19</f>
        <v>2.0833333333333333E-3</v>
      </c>
      <c r="G34" s="53"/>
      <c r="H34" s="10">
        <f t="shared" si="2"/>
        <v>0.67083333333333317</v>
      </c>
      <c r="I34" s="10">
        <f>+H34+M7</f>
        <v>0.69166666666666654</v>
      </c>
      <c r="J34" s="116"/>
    </row>
    <row r="35" spans="1:12" s="7" customFormat="1" ht="16.5" thickBot="1">
      <c r="A35" s="62" t="s">
        <v>41</v>
      </c>
      <c r="B35" s="32" t="s">
        <v>31</v>
      </c>
      <c r="C35" s="33"/>
      <c r="D35" s="45">
        <v>5.5</v>
      </c>
      <c r="E35" s="33">
        <f>C34+D35</f>
        <v>11.6</v>
      </c>
      <c r="F35" s="42">
        <v>1.1111111111111112E-2</v>
      </c>
      <c r="G35" s="35">
        <f t="shared" ref="G35" si="8">E35*3600/(HOUR(F35)*3600+MINUTE(F35)*60+SECOND(F35))</f>
        <v>43.5</v>
      </c>
      <c r="H35" s="52">
        <f>H34+F35</f>
        <v>0.68194444444444424</v>
      </c>
      <c r="I35" s="63">
        <f>+H35+L38</f>
        <v>0.70277777777777761</v>
      </c>
      <c r="J35" s="117"/>
    </row>
    <row r="36" spans="1:12" s="7" customFormat="1" ht="13.5" customHeight="1" thickBot="1">
      <c r="A36" s="47"/>
      <c r="B36" s="108" t="s">
        <v>69</v>
      </c>
      <c r="C36" s="108"/>
      <c r="D36" s="108"/>
      <c r="E36" s="108"/>
      <c r="F36" s="108"/>
      <c r="G36" s="108"/>
      <c r="H36" s="108"/>
      <c r="I36" s="109"/>
    </row>
    <row r="37" spans="1:12" s="7" customFormat="1">
      <c r="A37" s="62" t="s">
        <v>43</v>
      </c>
      <c r="B37" s="32" t="s">
        <v>33</v>
      </c>
      <c r="C37" s="33"/>
      <c r="D37" s="33">
        <v>0.05</v>
      </c>
      <c r="E37" s="33">
        <f>D37</f>
        <v>0.05</v>
      </c>
      <c r="F37" s="34">
        <v>2.0833333333333332E-2</v>
      </c>
      <c r="G37" s="35"/>
      <c r="H37" s="34">
        <f>H35+F37</f>
        <v>0.70277777777777761</v>
      </c>
      <c r="I37" s="64">
        <f>+H37+L38</f>
        <v>0.72361111111111098</v>
      </c>
      <c r="J37" s="112" t="s">
        <v>95</v>
      </c>
      <c r="K37" s="14"/>
    </row>
    <row r="38" spans="1:12" s="7" customFormat="1">
      <c r="A38" s="62" t="s">
        <v>44</v>
      </c>
      <c r="B38" s="32" t="str">
        <f>B23</f>
        <v>Assistance St VENANT IN</v>
      </c>
      <c r="C38" s="33"/>
      <c r="D38" s="33">
        <f>D23</f>
        <v>1.4</v>
      </c>
      <c r="E38" s="33">
        <f>E23</f>
        <v>1.4</v>
      </c>
      <c r="F38" s="34">
        <v>3.472222222222222E-3</v>
      </c>
      <c r="G38" s="35">
        <f t="shared" ref="G38" si="9">E38*3600/(HOUR(F38)*3600+MINUTE(F38)*60+SECOND(F38))</f>
        <v>16.8</v>
      </c>
      <c r="H38" s="34">
        <f t="shared" ref="H38" si="10">H37+F38</f>
        <v>0.70624999999999982</v>
      </c>
      <c r="I38" s="64">
        <f>+H38+L38</f>
        <v>0.72708333333333319</v>
      </c>
      <c r="J38" s="113"/>
      <c r="L38" s="9">
        <v>2.0833333333333332E-2</v>
      </c>
    </row>
    <row r="39" spans="1:12" s="7" customFormat="1">
      <c r="A39" s="26" t="s">
        <v>17</v>
      </c>
      <c r="B39" s="27" t="s">
        <v>74</v>
      </c>
      <c r="C39" s="48">
        <f>C25</f>
        <v>29.700000000000003</v>
      </c>
      <c r="D39" s="48"/>
      <c r="E39" s="48">
        <f>E25</f>
        <v>97.899999999999977</v>
      </c>
      <c r="F39" s="110"/>
      <c r="G39" s="110"/>
      <c r="H39" s="110"/>
      <c r="I39" s="111"/>
      <c r="J39" s="113"/>
      <c r="L39" s="9">
        <v>0.10416666666666667</v>
      </c>
    </row>
    <row r="40" spans="1:12" s="13" customFormat="1">
      <c r="A40" s="37" t="s">
        <v>42</v>
      </c>
      <c r="B40" s="38" t="s">
        <v>20</v>
      </c>
      <c r="C40" s="49">
        <f>C43+C45</f>
        <v>23.6</v>
      </c>
      <c r="D40" s="49"/>
      <c r="E40" s="49">
        <f>SUM(E41:E46)</f>
        <v>90</v>
      </c>
      <c r="F40" s="110"/>
      <c r="G40" s="110"/>
      <c r="H40" s="110"/>
      <c r="I40" s="111"/>
      <c r="J40" s="113"/>
    </row>
    <row r="41" spans="1:12" s="13" customFormat="1">
      <c r="A41" s="62" t="s">
        <v>47</v>
      </c>
      <c r="B41" s="32" t="str">
        <f>B26</f>
        <v>Assistance OUT</v>
      </c>
      <c r="C41" s="33"/>
      <c r="D41" s="33">
        <f t="shared" ref="D41:E41" si="11">D26</f>
        <v>0.4</v>
      </c>
      <c r="E41" s="33">
        <f t="shared" si="11"/>
        <v>0.4</v>
      </c>
      <c r="F41" s="34">
        <v>2.0833333333333332E-2</v>
      </c>
      <c r="G41" s="35"/>
      <c r="H41" s="34">
        <f>H38+F41</f>
        <v>0.72708333333333319</v>
      </c>
      <c r="I41" s="64">
        <f>+H41+L38</f>
        <v>0.74791666666666656</v>
      </c>
      <c r="J41" s="113"/>
    </row>
    <row r="42" spans="1:12" s="13" customFormat="1" ht="16.5" thickBot="1">
      <c r="A42" s="62">
        <v>7</v>
      </c>
      <c r="B42" s="32" t="str">
        <f>B27</f>
        <v>Avant ES</v>
      </c>
      <c r="C42" s="33"/>
      <c r="D42" s="41">
        <f t="shared" ref="D42:E42" si="12">D27</f>
        <v>36.700000000000003</v>
      </c>
      <c r="E42" s="33">
        <f t="shared" si="12"/>
        <v>36.700000000000003</v>
      </c>
      <c r="F42" s="46">
        <f>F27</f>
        <v>3.4722222222222224E-2</v>
      </c>
      <c r="G42" s="35">
        <f t="shared" ref="G42" si="13">E42*3600/(HOUR(F42)*3600+MINUTE(F42)*60+SECOND(F42))</f>
        <v>44.04</v>
      </c>
      <c r="H42" s="54">
        <f t="shared" ref="H42:H45" si="14">H41+F42</f>
        <v>0.7618055555555554</v>
      </c>
      <c r="I42" s="65">
        <f>+H42+L38</f>
        <v>0.78263888888888877</v>
      </c>
      <c r="J42" s="113"/>
    </row>
    <row r="43" spans="1:12" s="13" customFormat="1" ht="16.5" thickBot="1">
      <c r="A43" s="66" t="s">
        <v>53</v>
      </c>
      <c r="B43" s="43" t="str">
        <f>B28</f>
        <v>HAUTES LYS</v>
      </c>
      <c r="C43" s="44">
        <f>C28</f>
        <v>12.4</v>
      </c>
      <c r="D43" s="44">
        <f t="shared" ref="D43:E43" si="15">D28</f>
        <v>0.3</v>
      </c>
      <c r="E43" s="44">
        <f t="shared" si="15"/>
        <v>0.3</v>
      </c>
      <c r="F43" s="36">
        <f>F28</f>
        <v>2.0833333333333333E-3</v>
      </c>
      <c r="G43" s="53"/>
      <c r="H43" s="10">
        <f t="shared" si="14"/>
        <v>0.76388888888888873</v>
      </c>
      <c r="I43" s="10">
        <f>+H43+L38</f>
        <v>0.7847222222222221</v>
      </c>
      <c r="J43" s="113"/>
    </row>
    <row r="44" spans="1:12" s="13" customFormat="1" ht="16.5" thickBot="1">
      <c r="A44" s="62">
        <v>8</v>
      </c>
      <c r="B44" s="32" t="str">
        <f>B29</f>
        <v>Avant ES</v>
      </c>
      <c r="C44" s="33"/>
      <c r="D44" s="41">
        <f>D29</f>
        <v>15.7</v>
      </c>
      <c r="E44" s="33">
        <f>C43+D44</f>
        <v>28.1</v>
      </c>
      <c r="F44" s="46">
        <f>F29</f>
        <v>2.6388888888888889E-2</v>
      </c>
      <c r="G44" s="35">
        <f t="shared" ref="G44:G46" si="16">E44*3600/(HOUR(F44)*3600+MINUTE(F44)*60+SECOND(F44))</f>
        <v>44.368421052631582</v>
      </c>
      <c r="H44" s="55">
        <f t="shared" si="14"/>
        <v>0.79027777777777763</v>
      </c>
      <c r="I44" s="67">
        <f>+H44+L38</f>
        <v>0.81111111111111101</v>
      </c>
      <c r="J44" s="113"/>
    </row>
    <row r="45" spans="1:12" s="13" customFormat="1" ht="16.5" thickBot="1">
      <c r="A45" s="66" t="s">
        <v>55</v>
      </c>
      <c r="B45" s="43" t="str">
        <f>B30</f>
        <v>PAYS D'AIRE</v>
      </c>
      <c r="C45" s="44">
        <f>C30</f>
        <v>11.2</v>
      </c>
      <c r="D45" s="44">
        <f>D30</f>
        <v>0.3</v>
      </c>
      <c r="E45" s="44">
        <f>E30</f>
        <v>0.3</v>
      </c>
      <c r="F45" s="36">
        <f>F30</f>
        <v>2.0833333333333333E-3</v>
      </c>
      <c r="G45" s="53"/>
      <c r="H45" s="10">
        <f t="shared" si="14"/>
        <v>0.79236111111111096</v>
      </c>
      <c r="I45" s="10">
        <f>+H45+L38</f>
        <v>0.81319444444444433</v>
      </c>
      <c r="J45" s="113"/>
    </row>
    <row r="46" spans="1:12" s="7" customFormat="1" ht="16.5" thickBot="1">
      <c r="A46" s="74" t="s">
        <v>75</v>
      </c>
      <c r="B46" s="68" t="s">
        <v>45</v>
      </c>
      <c r="C46" s="75"/>
      <c r="D46" s="76">
        <v>13</v>
      </c>
      <c r="E46" s="75">
        <f>C45+D46</f>
        <v>24.2</v>
      </c>
      <c r="F46" s="77">
        <v>2.4305555555555556E-2</v>
      </c>
      <c r="G46" s="78">
        <f t="shared" si="16"/>
        <v>41.485714285714288</v>
      </c>
      <c r="H46" s="79">
        <f>H45+F46</f>
        <v>0.81666666666666654</v>
      </c>
      <c r="I46" s="80">
        <f>+H46+L38</f>
        <v>0.83749999999999991</v>
      </c>
      <c r="J46" s="114"/>
    </row>
    <row r="47" spans="1:12" s="7" customFormat="1" ht="7.5" customHeight="1" thickBot="1">
      <c r="A47" s="15"/>
      <c r="B47" s="56"/>
      <c r="C47" s="16"/>
      <c r="D47" s="16"/>
      <c r="E47" s="16"/>
      <c r="F47" s="12"/>
      <c r="G47" s="17"/>
      <c r="H47" s="12"/>
      <c r="I47" s="12"/>
    </row>
    <row r="48" spans="1:12" ht="16.5" thickBot="1">
      <c r="B48" s="57" t="s">
        <v>46</v>
      </c>
      <c r="C48" s="58">
        <f>C45+C43+C34+C30+C28+C19+C15+C13</f>
        <v>83.000000000000014</v>
      </c>
      <c r="D48" s="18"/>
      <c r="E48" s="59">
        <f>+E46+E45+E44+E43+E42+E41+E38+E37+E35+E33+E32+E31+E30+E29+E28+E27+E26+E23+E22+E20+E18+E17+E16+E15+E14+E13+E12+E8</f>
        <v>289.5</v>
      </c>
      <c r="G48" s="17"/>
    </row>
    <row r="49" spans="1:13">
      <c r="G49" s="17"/>
    </row>
    <row r="50" spans="1:13" ht="16.5" thickBot="1">
      <c r="G50" s="17"/>
    </row>
    <row r="51" spans="1:13" ht="42" customHeight="1" thickBot="1">
      <c r="A51" s="118" t="s">
        <v>70</v>
      </c>
      <c r="B51" s="119"/>
      <c r="C51" s="119"/>
      <c r="D51" s="119"/>
      <c r="E51" s="119"/>
      <c r="F51" s="119"/>
      <c r="G51" s="119"/>
      <c r="H51" s="119"/>
      <c r="I51" s="119"/>
      <c r="J51" s="120"/>
    </row>
    <row r="52" spans="1:13" s="7" customFormat="1" ht="15.75" customHeight="1">
      <c r="A52" s="94" t="s">
        <v>2</v>
      </c>
      <c r="B52" s="96" t="s">
        <v>3</v>
      </c>
      <c r="C52" s="98" t="s">
        <v>4</v>
      </c>
      <c r="D52" s="98"/>
      <c r="E52" s="98"/>
      <c r="F52" s="99" t="s">
        <v>5</v>
      </c>
      <c r="G52" s="101" t="s">
        <v>6</v>
      </c>
      <c r="H52" s="103" t="s">
        <v>7</v>
      </c>
      <c r="I52" s="104"/>
      <c r="J52" s="115" t="s">
        <v>96</v>
      </c>
    </row>
    <row r="53" spans="1:13" s="7" customFormat="1" ht="16.5" thickBot="1">
      <c r="A53" s="95"/>
      <c r="B53" s="97"/>
      <c r="C53" s="69" t="s">
        <v>8</v>
      </c>
      <c r="D53" s="69" t="s">
        <v>9</v>
      </c>
      <c r="E53" s="69" t="s">
        <v>10</v>
      </c>
      <c r="F53" s="100"/>
      <c r="G53" s="102"/>
      <c r="H53" s="70" t="s">
        <v>11</v>
      </c>
      <c r="I53" s="71"/>
      <c r="J53" s="116"/>
    </row>
    <row r="54" spans="1:13" s="7" customFormat="1" ht="16.5" thickBot="1">
      <c r="A54" s="62" t="s">
        <v>76</v>
      </c>
      <c r="B54" s="32" t="s">
        <v>48</v>
      </c>
      <c r="C54" s="33"/>
      <c r="D54" s="33"/>
      <c r="E54" s="33"/>
      <c r="F54" s="34"/>
      <c r="G54" s="51"/>
      <c r="H54" s="10">
        <v>0.39583333333333331</v>
      </c>
      <c r="I54" s="10">
        <f>H54+M55</f>
        <v>0.41666666666666663</v>
      </c>
      <c r="J54" s="116"/>
      <c r="K54" s="7" t="s">
        <v>49</v>
      </c>
      <c r="M54" s="9">
        <v>0.10416666666666667</v>
      </c>
    </row>
    <row r="55" spans="1:13" s="7" customFormat="1">
      <c r="A55" s="62" t="s">
        <v>77</v>
      </c>
      <c r="B55" s="32" t="str">
        <f>B8</f>
        <v>Assistance St VENANT IN</v>
      </c>
      <c r="C55" s="33"/>
      <c r="D55" s="33">
        <v>1.4</v>
      </c>
      <c r="E55" s="33">
        <v>1.4</v>
      </c>
      <c r="F55" s="34">
        <v>3.472222222222222E-3</v>
      </c>
      <c r="G55" s="35">
        <f t="shared" si="1"/>
        <v>16.8</v>
      </c>
      <c r="H55" s="52">
        <f>H54+F55</f>
        <v>0.39930555555555552</v>
      </c>
      <c r="I55" s="63">
        <f>+H55+M55</f>
        <v>0.42013888888888884</v>
      </c>
      <c r="J55" s="116"/>
      <c r="M55" s="9">
        <v>2.0833333333333332E-2</v>
      </c>
    </row>
    <row r="56" spans="1:13" s="7" customFormat="1">
      <c r="A56" s="26" t="s">
        <v>50</v>
      </c>
      <c r="B56" s="60" t="s">
        <v>51</v>
      </c>
      <c r="C56" s="28">
        <f>C37</f>
        <v>0</v>
      </c>
      <c r="D56" s="28"/>
      <c r="E56" s="28">
        <f>E55</f>
        <v>1.4</v>
      </c>
      <c r="F56" s="84"/>
      <c r="G56" s="84"/>
      <c r="H56" s="84"/>
      <c r="I56" s="85"/>
      <c r="J56" s="116"/>
    </row>
    <row r="57" spans="1:13" s="7" customFormat="1">
      <c r="A57" s="37" t="s">
        <v>52</v>
      </c>
      <c r="B57" s="38" t="str">
        <f>B37</f>
        <v>Regroupement OUT</v>
      </c>
      <c r="C57" s="39">
        <f>C60+C62</f>
        <v>26</v>
      </c>
      <c r="D57" s="39"/>
      <c r="E57" s="39">
        <f>SUM(E58:E68)</f>
        <v>66.55</v>
      </c>
      <c r="F57" s="84"/>
      <c r="G57" s="84"/>
      <c r="H57" s="84"/>
      <c r="I57" s="85"/>
      <c r="J57" s="116"/>
    </row>
    <row r="58" spans="1:13" s="7" customFormat="1">
      <c r="A58" s="62" t="s">
        <v>78</v>
      </c>
      <c r="B58" s="32" t="str">
        <f>B26</f>
        <v>Assistance OUT</v>
      </c>
      <c r="C58" s="33"/>
      <c r="D58" s="33">
        <f>E58</f>
        <v>0.4</v>
      </c>
      <c r="E58" s="33">
        <v>0.4</v>
      </c>
      <c r="F58" s="46">
        <v>3.125E-2</v>
      </c>
      <c r="G58" s="35"/>
      <c r="H58" s="34">
        <f>H55+F58</f>
        <v>0.43055555555555552</v>
      </c>
      <c r="I58" s="64">
        <f>+H58+M55</f>
        <v>0.45138888888888884</v>
      </c>
      <c r="J58" s="116"/>
    </row>
    <row r="59" spans="1:13" s="7" customFormat="1" ht="16.5" thickBot="1">
      <c r="A59" s="62">
        <v>9</v>
      </c>
      <c r="B59" s="32" t="s">
        <v>24</v>
      </c>
      <c r="C59" s="33"/>
      <c r="D59" s="41">
        <v>15.6</v>
      </c>
      <c r="E59" s="41">
        <f>D59</f>
        <v>15.6</v>
      </c>
      <c r="F59" s="46">
        <v>1.7361111111111112E-2</v>
      </c>
      <c r="G59" s="35">
        <f t="shared" si="1"/>
        <v>37.44</v>
      </c>
      <c r="H59" s="54">
        <f t="shared" ref="H59:H62" si="17">H58+F59</f>
        <v>0.44791666666666663</v>
      </c>
      <c r="I59" s="65">
        <f>+H59+M55</f>
        <v>0.46874999999999994</v>
      </c>
      <c r="J59" s="116"/>
    </row>
    <row r="60" spans="1:13" s="19" customFormat="1" ht="16.5" thickBot="1">
      <c r="A60" s="66" t="s">
        <v>79</v>
      </c>
      <c r="B60" s="43" t="s">
        <v>54</v>
      </c>
      <c r="C60" s="44">
        <v>12.4</v>
      </c>
      <c r="D60" s="44">
        <v>0.3</v>
      </c>
      <c r="E60" s="44">
        <v>0.3</v>
      </c>
      <c r="F60" s="36">
        <v>2.0833333333333333E-3</v>
      </c>
      <c r="G60" s="53"/>
      <c r="H60" s="10">
        <f t="shared" si="17"/>
        <v>0.44999999999999996</v>
      </c>
      <c r="I60" s="10">
        <f>+H60+M55</f>
        <v>0.47083333333333327</v>
      </c>
      <c r="J60" s="116"/>
    </row>
    <row r="61" spans="1:13" s="7" customFormat="1" ht="16.5" thickBot="1">
      <c r="A61" s="62">
        <v>9</v>
      </c>
      <c r="B61" s="32" t="s">
        <v>24</v>
      </c>
      <c r="C61" s="33"/>
      <c r="D61" s="41">
        <v>10.4</v>
      </c>
      <c r="E61" s="33">
        <f>C60+D61</f>
        <v>22.8</v>
      </c>
      <c r="F61" s="46">
        <v>2.2222222222222223E-2</v>
      </c>
      <c r="G61" s="35">
        <f t="shared" si="1"/>
        <v>42.75</v>
      </c>
      <c r="H61" s="55">
        <f t="shared" si="17"/>
        <v>0.47222222222222215</v>
      </c>
      <c r="I61" s="67">
        <f>+H61+M55</f>
        <v>0.49305555555555547</v>
      </c>
      <c r="J61" s="116"/>
    </row>
    <row r="62" spans="1:13" s="19" customFormat="1" ht="16.5" thickBot="1">
      <c r="A62" s="66" t="s">
        <v>80</v>
      </c>
      <c r="B62" s="43" t="s">
        <v>56</v>
      </c>
      <c r="C62" s="44">
        <v>13.6</v>
      </c>
      <c r="D62" s="44">
        <f>E62</f>
        <v>0.3</v>
      </c>
      <c r="E62" s="44">
        <v>0.3</v>
      </c>
      <c r="F62" s="36">
        <v>2.0833333333333333E-3</v>
      </c>
      <c r="G62" s="53"/>
      <c r="H62" s="10">
        <f t="shared" si="17"/>
        <v>0.47430555555555548</v>
      </c>
      <c r="I62" s="10">
        <f>+H62+M55</f>
        <v>0.4951388888888888</v>
      </c>
      <c r="J62" s="116"/>
    </row>
    <row r="63" spans="1:13" s="13" customFormat="1" ht="18.75" customHeight="1">
      <c r="A63" s="62" t="s">
        <v>81</v>
      </c>
      <c r="B63" s="32" t="s">
        <v>71</v>
      </c>
      <c r="C63" s="33"/>
      <c r="D63" s="45">
        <v>5.3</v>
      </c>
      <c r="E63" s="33">
        <f>C62+D63</f>
        <v>18.899999999999999</v>
      </c>
      <c r="F63" s="42">
        <v>1.9444444444444445E-2</v>
      </c>
      <c r="G63" s="35">
        <f t="shared" ref="G63" si="18">E63*3600/(HOUR(F63)*3600+MINUTE(F63)*60+SECOND(F63))</f>
        <v>40.5</v>
      </c>
      <c r="H63" s="34">
        <f>H62+F63</f>
        <v>0.49374999999999991</v>
      </c>
      <c r="I63" s="64">
        <f>+H63+M55</f>
        <v>0.51458333333333328</v>
      </c>
      <c r="J63" s="116"/>
    </row>
    <row r="64" spans="1:13" s="13" customFormat="1" ht="18.75" customHeight="1">
      <c r="A64" s="62" t="s">
        <v>82</v>
      </c>
      <c r="B64" s="32" t="s">
        <v>72</v>
      </c>
      <c r="C64" s="33"/>
      <c r="D64" s="45">
        <v>0.1</v>
      </c>
      <c r="E64" s="33">
        <f t="shared" ref="E64" si="19">C63+D64</f>
        <v>0.1</v>
      </c>
      <c r="F64" s="42">
        <v>1.3888888888888888E-2</v>
      </c>
      <c r="G64" s="35"/>
      <c r="H64" s="34">
        <f t="shared" ref="H64" si="20">H63+F64</f>
        <v>0.50763888888888875</v>
      </c>
      <c r="I64" s="64">
        <f>+H64+M55</f>
        <v>0.52847222222222212</v>
      </c>
      <c r="J64" s="116"/>
    </row>
    <row r="65" spans="1:10" s="7" customFormat="1" ht="16.5" thickBot="1">
      <c r="A65" s="62" t="s">
        <v>83</v>
      </c>
      <c r="B65" s="32" t="s">
        <v>31</v>
      </c>
      <c r="C65" s="33"/>
      <c r="D65" s="45">
        <v>7.7</v>
      </c>
      <c r="E65" s="33">
        <f>C64+D65</f>
        <v>7.7</v>
      </c>
      <c r="F65" s="42">
        <v>1.0416666666666666E-2</v>
      </c>
      <c r="G65" s="35">
        <f t="shared" ref="G65" si="21">E65*3600/(HOUR(F65)*3600+MINUTE(F65)*60+SECOND(F65))</f>
        <v>30.8</v>
      </c>
      <c r="H65" s="52">
        <f>H64+F65</f>
        <v>0.51805555555555538</v>
      </c>
      <c r="I65" s="63">
        <f>+H65+M55</f>
        <v>0.53888888888888875</v>
      </c>
      <c r="J65" s="117"/>
    </row>
    <row r="66" spans="1:10" s="7" customFormat="1" ht="16.5" thickBot="1">
      <c r="A66" s="47"/>
      <c r="B66" s="108" t="s">
        <v>63</v>
      </c>
      <c r="C66" s="108"/>
      <c r="D66" s="108"/>
      <c r="E66" s="108"/>
      <c r="F66" s="108"/>
      <c r="G66" s="108"/>
      <c r="H66" s="108"/>
      <c r="I66" s="109"/>
    </row>
    <row r="67" spans="1:10" s="7" customFormat="1">
      <c r="A67" s="62" t="s">
        <v>84</v>
      </c>
      <c r="B67" s="32" t="s">
        <v>33</v>
      </c>
      <c r="C67" s="33"/>
      <c r="D67" s="33">
        <v>0.05</v>
      </c>
      <c r="E67" s="33">
        <f>D67</f>
        <v>0.05</v>
      </c>
      <c r="F67" s="42">
        <v>3.125E-2</v>
      </c>
      <c r="G67" s="35"/>
      <c r="H67" s="34">
        <f>H65+F67</f>
        <v>0.54930555555555538</v>
      </c>
      <c r="I67" s="64">
        <f>+H67+M55</f>
        <v>0.57013888888888875</v>
      </c>
      <c r="J67" s="112" t="s">
        <v>97</v>
      </c>
    </row>
    <row r="68" spans="1:10" s="7" customFormat="1">
      <c r="A68" s="62" t="s">
        <v>85</v>
      </c>
      <c r="B68" s="32" t="s">
        <v>15</v>
      </c>
      <c r="C68" s="33"/>
      <c r="D68" s="33">
        <f>E68</f>
        <v>0.4</v>
      </c>
      <c r="E68" s="33">
        <v>0.4</v>
      </c>
      <c r="F68" s="46">
        <v>3.472222222222222E-3</v>
      </c>
      <c r="G68" s="35"/>
      <c r="H68" s="34">
        <f>H67+F68</f>
        <v>0.55277777777777759</v>
      </c>
      <c r="I68" s="64">
        <f>+H68+M55</f>
        <v>0.57361111111111096</v>
      </c>
      <c r="J68" s="113"/>
    </row>
    <row r="69" spans="1:10" s="7" customFormat="1">
      <c r="A69" s="26" t="s">
        <v>50</v>
      </c>
      <c r="B69" s="60" t="s">
        <v>91</v>
      </c>
      <c r="C69" s="28">
        <f>C73+C75</f>
        <v>26</v>
      </c>
      <c r="D69" s="28"/>
      <c r="E69" s="28">
        <f>E57</f>
        <v>66.55</v>
      </c>
      <c r="F69" s="84"/>
      <c r="G69" s="84"/>
      <c r="H69" s="84"/>
      <c r="I69" s="85"/>
      <c r="J69" s="113"/>
    </row>
    <row r="70" spans="1:10" s="7" customFormat="1">
      <c r="A70" s="37" t="s">
        <v>92</v>
      </c>
      <c r="B70" s="38" t="str">
        <f>B57</f>
        <v>Regroupement OUT</v>
      </c>
      <c r="C70" s="39">
        <f>C73+C75</f>
        <v>26</v>
      </c>
      <c r="D70" s="39"/>
      <c r="E70" s="39">
        <f>SUM(E71:E76)</f>
        <v>67</v>
      </c>
      <c r="F70" s="84"/>
      <c r="G70" s="84"/>
      <c r="H70" s="84"/>
      <c r="I70" s="85"/>
      <c r="J70" s="113"/>
    </row>
    <row r="71" spans="1:10" s="7" customFormat="1">
      <c r="A71" s="62" t="s">
        <v>101</v>
      </c>
      <c r="B71" s="32" t="s">
        <v>89</v>
      </c>
      <c r="C71" s="33"/>
      <c r="D71" s="41">
        <f t="shared" ref="D71" si="22">E71</f>
        <v>0.4</v>
      </c>
      <c r="E71" s="33">
        <f>E58</f>
        <v>0.4</v>
      </c>
      <c r="F71" s="46">
        <v>2.7777777777777776E-2</v>
      </c>
      <c r="G71" s="35">
        <f t="shared" ref="G71" si="23">E71*3600/(HOUR(F71)*3600+MINUTE(F71)*60+SECOND(F71))</f>
        <v>0.6</v>
      </c>
      <c r="H71" s="54">
        <f>H68+F71</f>
        <v>0.58055555555555538</v>
      </c>
      <c r="I71" s="65">
        <f>+H71+M55</f>
        <v>0.60138888888888875</v>
      </c>
      <c r="J71" s="113"/>
    </row>
    <row r="72" spans="1:10" s="7" customFormat="1" ht="16.5" thickBot="1">
      <c r="A72" s="62">
        <v>11</v>
      </c>
      <c r="B72" s="32" t="s">
        <v>24</v>
      </c>
      <c r="C72" s="33"/>
      <c r="D72" s="41">
        <v>15.6</v>
      </c>
      <c r="E72" s="41">
        <f>D72</f>
        <v>15.6</v>
      </c>
      <c r="F72" s="46">
        <v>1.7361111111111112E-2</v>
      </c>
      <c r="G72" s="35">
        <f t="shared" ref="G72" si="24">E72*3600/(HOUR(F72)*3600+MINUTE(F72)*60+SECOND(F72))</f>
        <v>37.44</v>
      </c>
      <c r="H72" s="54">
        <f>H71+F72</f>
        <v>0.59791666666666654</v>
      </c>
      <c r="I72" s="65">
        <f>+H72+M55</f>
        <v>0.61874999999999991</v>
      </c>
      <c r="J72" s="113"/>
    </row>
    <row r="73" spans="1:10" s="7" customFormat="1" ht="16.5" thickBot="1">
      <c r="A73" s="66" t="s">
        <v>86</v>
      </c>
      <c r="B73" s="43" t="s">
        <v>54</v>
      </c>
      <c r="C73" s="44">
        <v>12.4</v>
      </c>
      <c r="D73" s="44">
        <v>0.3</v>
      </c>
      <c r="E73" s="44">
        <v>0.3</v>
      </c>
      <c r="F73" s="36">
        <v>2.0833333333333333E-3</v>
      </c>
      <c r="G73" s="53"/>
      <c r="H73" s="10">
        <f t="shared" ref="H73:H75" si="25">H72+F73</f>
        <v>0.59999999999999987</v>
      </c>
      <c r="I73" s="10">
        <f>+H73+M55</f>
        <v>0.62083333333333324</v>
      </c>
      <c r="J73" s="113"/>
    </row>
    <row r="74" spans="1:10" s="7" customFormat="1" ht="16.5" thickBot="1">
      <c r="A74" s="62">
        <v>12</v>
      </c>
      <c r="B74" s="32" t="s">
        <v>24</v>
      </c>
      <c r="C74" s="33"/>
      <c r="D74" s="41">
        <v>10.4</v>
      </c>
      <c r="E74" s="33">
        <f>C73+D74</f>
        <v>22.8</v>
      </c>
      <c r="F74" s="46">
        <v>2.2222222222222223E-2</v>
      </c>
      <c r="G74" s="35">
        <f t="shared" ref="G74" si="26">E74*3600/(HOUR(F74)*3600+MINUTE(F74)*60+SECOND(F74))</f>
        <v>42.75</v>
      </c>
      <c r="H74" s="55">
        <f t="shared" si="25"/>
        <v>0.62222222222222212</v>
      </c>
      <c r="I74" s="67">
        <f>+H74+M55</f>
        <v>0.64305555555555549</v>
      </c>
      <c r="J74" s="113"/>
    </row>
    <row r="75" spans="1:10" s="7" customFormat="1" ht="16.5" thickBot="1">
      <c r="A75" s="66" t="s">
        <v>87</v>
      </c>
      <c r="B75" s="43" t="s">
        <v>56</v>
      </c>
      <c r="C75" s="44">
        <v>13.6</v>
      </c>
      <c r="D75" s="44">
        <f>E75</f>
        <v>0.3</v>
      </c>
      <c r="E75" s="44">
        <v>0.3</v>
      </c>
      <c r="F75" s="36">
        <v>2.0833333333333333E-3</v>
      </c>
      <c r="G75" s="53"/>
      <c r="H75" s="10">
        <f t="shared" si="25"/>
        <v>0.62430555555555545</v>
      </c>
      <c r="I75" s="10">
        <f>+H75+M55</f>
        <v>0.64513888888888882</v>
      </c>
      <c r="J75" s="113"/>
    </row>
    <row r="76" spans="1:10" s="7" customFormat="1" ht="16.5" thickBot="1">
      <c r="A76" s="74" t="s">
        <v>88</v>
      </c>
      <c r="B76" s="68" t="s">
        <v>73</v>
      </c>
      <c r="C76" s="75"/>
      <c r="D76" s="81">
        <v>14</v>
      </c>
      <c r="E76" s="75">
        <f>C75+D76</f>
        <v>27.6</v>
      </c>
      <c r="F76" s="82">
        <v>2.7777777777777776E-2</v>
      </c>
      <c r="G76" s="78">
        <f t="shared" ref="G76" si="27">E76*3600/(HOUR(F76)*3600+MINUTE(F76)*60+SECOND(F76))</f>
        <v>41.4</v>
      </c>
      <c r="H76" s="77">
        <f>H75+F76</f>
        <v>0.65208333333333324</v>
      </c>
      <c r="I76" s="83">
        <f>+H76+M55</f>
        <v>0.67291666666666661</v>
      </c>
      <c r="J76" s="114"/>
    </row>
    <row r="77" spans="1:10" s="7" customFormat="1" ht="16.5" thickBot="1">
      <c r="A77" s="15"/>
      <c r="B77" s="56"/>
      <c r="C77" s="16"/>
      <c r="D77" s="16"/>
      <c r="E77" s="16"/>
      <c r="F77" s="12"/>
      <c r="G77" s="17"/>
      <c r="H77" s="12"/>
      <c r="I77" s="12"/>
    </row>
    <row r="78" spans="1:10" ht="16.5" thickBot="1">
      <c r="B78" s="61" t="s">
        <v>57</v>
      </c>
      <c r="C78" s="23">
        <f>C75+C73+C62+C60</f>
        <v>52</v>
      </c>
      <c r="E78" s="24">
        <f>+E55+E58+E59+E60+E61+E62+E63+E64+E65+E67+E68+E72+E73+E74+E75+E76</f>
        <v>134.54999999999998</v>
      </c>
    </row>
    <row r="79" spans="1:10" ht="16.5" thickBot="1">
      <c r="B79" s="20"/>
      <c r="C79" s="21"/>
    </row>
    <row r="80" spans="1:10" ht="16.5" thickBot="1">
      <c r="B80" s="22" t="s">
        <v>58</v>
      </c>
      <c r="C80" s="23">
        <f>C78+C48</f>
        <v>135</v>
      </c>
      <c r="E80" s="24">
        <f>E78+E48</f>
        <v>424.04999999999995</v>
      </c>
    </row>
    <row r="81" spans="8:9">
      <c r="H81" s="6"/>
      <c r="I81" s="6"/>
    </row>
  </sheetData>
  <mergeCells count="32">
    <mergeCell ref="F70:I70"/>
    <mergeCell ref="J67:J76"/>
    <mergeCell ref="J52:J65"/>
    <mergeCell ref="J37:J46"/>
    <mergeCell ref="J22:J35"/>
    <mergeCell ref="A51:J51"/>
    <mergeCell ref="F40:I40"/>
    <mergeCell ref="B66:I66"/>
    <mergeCell ref="A52:A53"/>
    <mergeCell ref="B52:B53"/>
    <mergeCell ref="C52:E52"/>
    <mergeCell ref="F52:F53"/>
    <mergeCell ref="G52:G53"/>
    <mergeCell ref="H52:I52"/>
    <mergeCell ref="F56:I56"/>
    <mergeCell ref="F57:I57"/>
    <mergeCell ref="F69:I69"/>
    <mergeCell ref="A3:J4"/>
    <mergeCell ref="A1:J1"/>
    <mergeCell ref="L3:M3"/>
    <mergeCell ref="A5:A6"/>
    <mergeCell ref="B5:B6"/>
    <mergeCell ref="C5:E5"/>
    <mergeCell ref="F5:F6"/>
    <mergeCell ref="G5:G6"/>
    <mergeCell ref="H5:I5"/>
    <mergeCell ref="J5:J20"/>
    <mergeCell ref="B21:I21"/>
    <mergeCell ref="F24:I24"/>
    <mergeCell ref="F25:I25"/>
    <mergeCell ref="B36:I36"/>
    <mergeCell ref="F39:I39"/>
  </mergeCells>
  <pageMargins left="0.31496062992125984" right="0.31496062992125984" top="0.74803149606299213" bottom="0.74803149606299213" header="0.31496062992125984" footer="0.31496062992125984"/>
  <pageSetup paperSize="9" scale="95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Arc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 International</dc:creator>
  <cp:lastModifiedBy>Arc International</cp:lastModifiedBy>
  <cp:lastPrinted>2015-12-09T16:02:12Z</cp:lastPrinted>
  <dcterms:created xsi:type="dcterms:W3CDTF">2014-09-23T18:55:34Z</dcterms:created>
  <dcterms:modified xsi:type="dcterms:W3CDTF">2016-02-16T18:28:27Z</dcterms:modified>
</cp:coreProperties>
</file>